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taito-3\Desktop\"/>
    </mc:Choice>
  </mc:AlternateContent>
  <bookViews>
    <workbookView xWindow="0" yWindow="0" windowWidth="19200" windowHeight="12270" tabRatio="789"/>
  </bookViews>
  <sheets>
    <sheet name="報告書（事業主控）" sheetId="1" r:id="rId1"/>
    <sheet name="報告書（提出用）" sheetId="2" r:id="rId2"/>
    <sheet name="保険料計算シート" sheetId="8" state="hidden" r:id="rId3"/>
    <sheet name="設定シート" sheetId="10" state="hidden" r:id="rId4"/>
  </sheets>
  <definedNames>
    <definedName name="_xlnm._FilterDatabase" localSheetId="2" hidden="1">保険料計算シート!#REF!</definedName>
    <definedName name="_xlnm.Print_Area" localSheetId="2">保険料計算シート!$A$1:$A$31</definedName>
    <definedName name="_xlnm.Print_Area" localSheetId="0">'報告書（事業主控）'!$A$1:$AU$123</definedName>
    <definedName name="_xlnm.Print_Area" localSheetId="1">'報告書（提出用）'!$A$1:$AT$124</definedName>
    <definedName name="可能">#REF!</definedName>
    <definedName name="概算年度">設定シート!$D$26</definedName>
    <definedName name="事業の期間・最小値">設定シート!$D$20</definedName>
    <definedName name="事業の期間・最大値">設定シート!$D$21</definedName>
    <definedName name="事業の種類">設定シート!$Q$45:$Q$53</definedName>
    <definedName name="事業の種類空">設定シート!$S$47</definedName>
    <definedName name="事業の種類控除">設定シート!$S$51:$S$52</definedName>
    <definedName name="賃金算定基準">設定シート!$D$61:$D$62</definedName>
    <definedName name="労務比率">設定シート!$C$45:$N$53</definedName>
  </definedNames>
  <calcPr calcId="152511"/>
</workbook>
</file>

<file path=xl/calcChain.xml><?xml version="1.0" encoding="utf-8"?>
<calcChain xmlns="http://schemas.openxmlformats.org/spreadsheetml/2006/main">
  <c r="AV117" i="1" l="1"/>
  <c r="AV115" i="1"/>
  <c r="AV113" i="1"/>
  <c r="AV111" i="1"/>
  <c r="AV109" i="1"/>
  <c r="AV107" i="1"/>
  <c r="AV105" i="1"/>
  <c r="AV103" i="1"/>
  <c r="AV101" i="1"/>
  <c r="AV76" i="1"/>
  <c r="AV24" i="1"/>
  <c r="AV22" i="1"/>
  <c r="AV20" i="1"/>
  <c r="AV18" i="1"/>
  <c r="AV16" i="1"/>
  <c r="AV60" i="1"/>
  <c r="AV62" i="1"/>
  <c r="AV64" i="1"/>
  <c r="AV66" i="1"/>
  <c r="AV68" i="1"/>
  <c r="AV70" i="1"/>
  <c r="AV72" i="1"/>
  <c r="AV74" i="1"/>
  <c r="AL118" i="1" l="1"/>
  <c r="AL116" i="1"/>
  <c r="AL114" i="1"/>
  <c r="AL112" i="1"/>
  <c r="AL110" i="1"/>
  <c r="AL106" i="1"/>
  <c r="AL104" i="1"/>
  <c r="AL102" i="1"/>
  <c r="AL77" i="1"/>
  <c r="BA117" i="1" l="1"/>
  <c r="BA115" i="1"/>
  <c r="BA113" i="1"/>
  <c r="BA111" i="1"/>
  <c r="BA109" i="1"/>
  <c r="BA107" i="1"/>
  <c r="BA105" i="1"/>
  <c r="BA103" i="1"/>
  <c r="BA101" i="1"/>
  <c r="BA119" i="1" l="1"/>
  <c r="BA76" i="1"/>
  <c r="BA74" i="1"/>
  <c r="BA72" i="1"/>
  <c r="BA70" i="1"/>
  <c r="BA68" i="1"/>
  <c r="BA66" i="1"/>
  <c r="BA64" i="1"/>
  <c r="BA62" i="1"/>
  <c r="BA60" i="1"/>
  <c r="BA24" i="1"/>
  <c r="BA22" i="1"/>
  <c r="BA20" i="1"/>
  <c r="BA18" i="1"/>
  <c r="BA16" i="1"/>
  <c r="BI16" i="1"/>
  <c r="BA78" i="1" l="1"/>
  <c r="BA26" i="1"/>
  <c r="G84" i="10"/>
  <c r="G85" i="10" s="1"/>
  <c r="I84" i="10"/>
  <c r="I85" i="10" s="1"/>
  <c r="E84" i="10"/>
  <c r="E85" i="10" s="1"/>
  <c r="C84" i="10"/>
  <c r="C85" i="10" s="1"/>
  <c r="E78" i="10" l="1"/>
  <c r="I78" i="10"/>
  <c r="C78" i="10"/>
  <c r="AD120" i="1"/>
  <c r="Z120" i="1"/>
  <c r="AN119" i="1"/>
  <c r="AD79" i="1"/>
  <c r="Z79" i="1"/>
  <c r="AN78" i="1"/>
  <c r="Z27" i="1"/>
  <c r="AD27" i="1"/>
  <c r="AN26" i="1"/>
  <c r="AD120" i="2" l="1"/>
  <c r="Z79" i="2"/>
  <c r="AD79" i="2"/>
  <c r="Z120" i="2"/>
  <c r="AD27" i="2"/>
  <c r="Z27" i="2"/>
  <c r="S52" i="10"/>
  <c r="S51" i="10"/>
  <c r="BH17" i="1"/>
  <c r="BH18" i="1" l="1"/>
  <c r="BH19" i="1" s="1"/>
  <c r="BH20" i="1" s="1"/>
  <c r="BH21" i="1" s="1"/>
  <c r="BH22" i="1" s="1"/>
  <c r="BH23" i="1" s="1"/>
  <c r="BH24" i="1" s="1"/>
  <c r="BH25" i="1" s="1"/>
  <c r="BH26" i="1" s="1"/>
  <c r="BH27" i="1" s="1"/>
  <c r="BH28" i="1" s="1"/>
  <c r="BH29" i="1" s="1"/>
  <c r="BH30" i="1" s="1"/>
  <c r="BH31" i="1" s="1"/>
  <c r="BH32" i="1" s="1"/>
  <c r="BH33" i="1" s="1"/>
  <c r="BH34" i="1" s="1"/>
  <c r="BH35" i="1" s="1"/>
  <c r="BH36" i="1" s="1"/>
  <c r="BH37" i="1" s="1"/>
  <c r="BH38" i="1" s="1"/>
  <c r="BH39" i="1" s="1"/>
  <c r="BH40" i="1" s="1"/>
  <c r="BH41" i="1" s="1"/>
  <c r="BH42" i="1" s="1"/>
  <c r="BH43" i="1" s="1"/>
  <c r="BH44" i="1" s="1"/>
  <c r="BH45" i="1" s="1"/>
  <c r="BG18" i="1"/>
  <c r="BG19" i="1" s="1"/>
  <c r="BI17" i="1"/>
  <c r="BG20" i="1" l="1"/>
  <c r="BI19" i="1"/>
  <c r="BI18" i="1"/>
  <c r="BG21" i="1" l="1"/>
  <c r="BI20" i="1"/>
  <c r="BG22" i="1" l="1"/>
  <c r="M35" i="10"/>
  <c r="M36" i="10" s="1"/>
  <c r="I35" i="10"/>
  <c r="I36" i="10" s="1"/>
  <c r="E35" i="10"/>
  <c r="E36" i="10" s="1"/>
  <c r="C35" i="10"/>
  <c r="C36" i="10" s="1"/>
  <c r="O34" i="10"/>
  <c r="O35" i="10" s="1"/>
  <c r="O36" i="10" s="1"/>
  <c r="K34" i="10"/>
  <c r="K35" i="10" s="1"/>
  <c r="G34" i="10"/>
  <c r="G35" i="10" s="1"/>
  <c r="G36" i="10" s="1"/>
  <c r="BI21" i="1"/>
  <c r="AX18" i="1" l="1"/>
  <c r="M39" i="10"/>
  <c r="K36" i="10"/>
  <c r="K39" i="10"/>
  <c r="I39" i="10"/>
  <c r="G39" i="10"/>
  <c r="BG23" i="1"/>
  <c r="M19" i="8"/>
  <c r="R16" i="8"/>
  <c r="O19" i="8"/>
  <c r="G14" i="10"/>
  <c r="G68" i="10" s="1"/>
  <c r="Q53" i="10"/>
  <c r="Q52" i="10"/>
  <c r="Q51" i="10"/>
  <c r="Q50" i="10"/>
  <c r="Q49" i="10"/>
  <c r="Q48" i="10"/>
  <c r="Q47" i="10"/>
  <c r="Q46" i="10"/>
  <c r="Q45" i="10"/>
  <c r="I14" i="10"/>
  <c r="I68" i="10" s="1"/>
  <c r="E14" i="10"/>
  <c r="C14" i="10"/>
  <c r="K315" i="8"/>
  <c r="E315" i="8"/>
  <c r="K314" i="8"/>
  <c r="E314" i="8"/>
  <c r="K313" i="8"/>
  <c r="E313" i="8"/>
  <c r="K312" i="8"/>
  <c r="E312" i="8"/>
  <c r="K311" i="8"/>
  <c r="E311" i="8"/>
  <c r="K310" i="8"/>
  <c r="E310" i="8"/>
  <c r="K309" i="8"/>
  <c r="E309" i="8"/>
  <c r="K308" i="8"/>
  <c r="E308" i="8"/>
  <c r="K307" i="8"/>
  <c r="E307" i="8"/>
  <c r="K306" i="8"/>
  <c r="E306" i="8"/>
  <c r="K305" i="8"/>
  <c r="E305" i="8"/>
  <c r="K304" i="8"/>
  <c r="E304" i="8"/>
  <c r="K303" i="8"/>
  <c r="E303" i="8"/>
  <c r="K302" i="8"/>
  <c r="E302" i="8"/>
  <c r="K301" i="8"/>
  <c r="E301" i="8"/>
  <c r="K300" i="8"/>
  <c r="E300" i="8"/>
  <c r="K299" i="8"/>
  <c r="E299" i="8"/>
  <c r="K298" i="8"/>
  <c r="E298" i="8"/>
  <c r="K297" i="8"/>
  <c r="E297" i="8"/>
  <c r="K296" i="8"/>
  <c r="E296" i="8"/>
  <c r="K295" i="8"/>
  <c r="E295" i="8"/>
  <c r="K294" i="8"/>
  <c r="E294" i="8"/>
  <c r="K293" i="8"/>
  <c r="E293" i="8"/>
  <c r="K292" i="8"/>
  <c r="E292" i="8"/>
  <c r="K291" i="8"/>
  <c r="E291" i="8"/>
  <c r="K290" i="8"/>
  <c r="E290" i="8"/>
  <c r="K289" i="8"/>
  <c r="E289" i="8"/>
  <c r="K288" i="8"/>
  <c r="E288" i="8"/>
  <c r="K287" i="8"/>
  <c r="E287" i="8"/>
  <c r="K286" i="8"/>
  <c r="E286" i="8"/>
  <c r="K285" i="8"/>
  <c r="E285" i="8"/>
  <c r="K284" i="8"/>
  <c r="E284" i="8"/>
  <c r="K283" i="8"/>
  <c r="E283" i="8"/>
  <c r="K282" i="8"/>
  <c r="E282" i="8"/>
  <c r="K281" i="8"/>
  <c r="E281" i="8"/>
  <c r="K280" i="8"/>
  <c r="E280" i="8"/>
  <c r="K279" i="8"/>
  <c r="E279" i="8"/>
  <c r="K278" i="8"/>
  <c r="E278" i="8"/>
  <c r="K277" i="8"/>
  <c r="E277" i="8"/>
  <c r="K276" i="8"/>
  <c r="E276" i="8"/>
  <c r="K275" i="8"/>
  <c r="E275" i="8"/>
  <c r="K274" i="8"/>
  <c r="E274" i="8"/>
  <c r="K273" i="8"/>
  <c r="E273" i="8"/>
  <c r="K272" i="8"/>
  <c r="E272" i="8"/>
  <c r="K271" i="8"/>
  <c r="E271" i="8"/>
  <c r="K270" i="8"/>
  <c r="E270" i="8"/>
  <c r="K269" i="8"/>
  <c r="E269" i="8"/>
  <c r="K268" i="8"/>
  <c r="E268" i="8"/>
  <c r="K267" i="8"/>
  <c r="E267" i="8"/>
  <c r="K266" i="8"/>
  <c r="E266" i="8"/>
  <c r="K265" i="8"/>
  <c r="E265" i="8"/>
  <c r="K264" i="8"/>
  <c r="E264" i="8"/>
  <c r="K263" i="8"/>
  <c r="E263" i="8"/>
  <c r="K262" i="8"/>
  <c r="E262" i="8"/>
  <c r="K261" i="8"/>
  <c r="E261" i="8"/>
  <c r="K260" i="8"/>
  <c r="E260" i="8"/>
  <c r="K259" i="8"/>
  <c r="E259" i="8"/>
  <c r="K258" i="8"/>
  <c r="E258" i="8"/>
  <c r="K257" i="8"/>
  <c r="E257" i="8"/>
  <c r="K256" i="8"/>
  <c r="E256" i="8"/>
  <c r="K255" i="8"/>
  <c r="E255" i="8"/>
  <c r="K254" i="8"/>
  <c r="E254" i="8"/>
  <c r="K253" i="8"/>
  <c r="E253" i="8"/>
  <c r="K252" i="8"/>
  <c r="E252" i="8"/>
  <c r="K251" i="8"/>
  <c r="E251" i="8"/>
  <c r="K250" i="8"/>
  <c r="E250" i="8"/>
  <c r="K249" i="8"/>
  <c r="E249" i="8"/>
  <c r="K248" i="8"/>
  <c r="E248" i="8"/>
  <c r="K247" i="8"/>
  <c r="E247" i="8"/>
  <c r="K246" i="8"/>
  <c r="E246" i="8"/>
  <c r="K245" i="8"/>
  <c r="E245" i="8"/>
  <c r="K244" i="8"/>
  <c r="E244" i="8"/>
  <c r="K243" i="8"/>
  <c r="E243" i="8"/>
  <c r="K242" i="8"/>
  <c r="E242" i="8"/>
  <c r="K241" i="8"/>
  <c r="E241" i="8"/>
  <c r="K240" i="8"/>
  <c r="E240" i="8"/>
  <c r="K239" i="8"/>
  <c r="E239" i="8"/>
  <c r="K238" i="8"/>
  <c r="E238" i="8"/>
  <c r="K237" i="8"/>
  <c r="E237" i="8"/>
  <c r="K236" i="8"/>
  <c r="E236" i="8"/>
  <c r="K235" i="8"/>
  <c r="E235" i="8"/>
  <c r="K234" i="8"/>
  <c r="E234" i="8"/>
  <c r="K233" i="8"/>
  <c r="E233" i="8"/>
  <c r="K232" i="8"/>
  <c r="E232" i="8"/>
  <c r="K231" i="8"/>
  <c r="E231" i="8"/>
  <c r="K230" i="8"/>
  <c r="E230" i="8"/>
  <c r="K229" i="8"/>
  <c r="E229" i="8"/>
  <c r="K228" i="8"/>
  <c r="E228" i="8"/>
  <c r="K227" i="8"/>
  <c r="E227" i="8"/>
  <c r="K226" i="8"/>
  <c r="E226" i="8"/>
  <c r="K225" i="8"/>
  <c r="E225" i="8"/>
  <c r="K224" i="8"/>
  <c r="E224" i="8"/>
  <c r="K223" i="8"/>
  <c r="E223" i="8"/>
  <c r="K222" i="8"/>
  <c r="E222" i="8"/>
  <c r="K221" i="8"/>
  <c r="E221" i="8"/>
  <c r="K220" i="8"/>
  <c r="E220" i="8"/>
  <c r="K219" i="8"/>
  <c r="E219" i="8"/>
  <c r="K218" i="8"/>
  <c r="E218" i="8"/>
  <c r="K217" i="8"/>
  <c r="E217" i="8"/>
  <c r="K216" i="8"/>
  <c r="E216" i="8"/>
  <c r="K215" i="8"/>
  <c r="E215" i="8"/>
  <c r="K214" i="8"/>
  <c r="E214" i="8"/>
  <c r="K213" i="8"/>
  <c r="E213" i="8"/>
  <c r="K212" i="8"/>
  <c r="E212" i="8"/>
  <c r="K211" i="8"/>
  <c r="E211" i="8"/>
  <c r="K210" i="8"/>
  <c r="E210" i="8"/>
  <c r="K209" i="8"/>
  <c r="E209" i="8"/>
  <c r="K208" i="8"/>
  <c r="E208" i="8"/>
  <c r="K207" i="8"/>
  <c r="E207" i="8"/>
  <c r="K206" i="8"/>
  <c r="E206" i="8"/>
  <c r="K205" i="8"/>
  <c r="E205" i="8"/>
  <c r="K204" i="8"/>
  <c r="E204" i="8"/>
  <c r="K203" i="8"/>
  <c r="E203" i="8"/>
  <c r="K202" i="8"/>
  <c r="E202" i="8"/>
  <c r="K201" i="8"/>
  <c r="E201" i="8"/>
  <c r="K200" i="8"/>
  <c r="E200" i="8"/>
  <c r="K199" i="8"/>
  <c r="E199" i="8"/>
  <c r="K198" i="8"/>
  <c r="E198" i="8"/>
  <c r="K197" i="8"/>
  <c r="E197" i="8"/>
  <c r="K196" i="8"/>
  <c r="E196" i="8"/>
  <c r="K195" i="8"/>
  <c r="E195" i="8"/>
  <c r="K194" i="8"/>
  <c r="E194" i="8"/>
  <c r="K193" i="8"/>
  <c r="E193" i="8"/>
  <c r="K192" i="8"/>
  <c r="E192" i="8"/>
  <c r="K191" i="8"/>
  <c r="E191" i="8"/>
  <c r="K190" i="8"/>
  <c r="E190" i="8"/>
  <c r="K189" i="8"/>
  <c r="E189" i="8"/>
  <c r="K188" i="8"/>
  <c r="E188" i="8"/>
  <c r="K187" i="8"/>
  <c r="E187" i="8"/>
  <c r="K186" i="8"/>
  <c r="E186" i="8"/>
  <c r="K185" i="8"/>
  <c r="E185" i="8"/>
  <c r="K184" i="8"/>
  <c r="E184" i="8"/>
  <c r="K183" i="8"/>
  <c r="E183" i="8"/>
  <c r="K182" i="8"/>
  <c r="E182" i="8"/>
  <c r="K181" i="8"/>
  <c r="E181" i="8"/>
  <c r="K180" i="8"/>
  <c r="E180" i="8"/>
  <c r="K179" i="8"/>
  <c r="E179" i="8"/>
  <c r="K178" i="8"/>
  <c r="E178" i="8"/>
  <c r="K177" i="8"/>
  <c r="E177" i="8"/>
  <c r="K176" i="8"/>
  <c r="E176" i="8"/>
  <c r="K175" i="8"/>
  <c r="E175" i="8"/>
  <c r="K174" i="8"/>
  <c r="E174" i="8"/>
  <c r="K173" i="8"/>
  <c r="E173" i="8"/>
  <c r="K172" i="8"/>
  <c r="E172" i="8"/>
  <c r="K171" i="8"/>
  <c r="E171" i="8"/>
  <c r="K170" i="8"/>
  <c r="E170" i="8"/>
  <c r="K169" i="8"/>
  <c r="E169" i="8"/>
  <c r="K168" i="8"/>
  <c r="E168" i="8"/>
  <c r="K167" i="8"/>
  <c r="E167" i="8"/>
  <c r="K166" i="8"/>
  <c r="E166" i="8"/>
  <c r="K165" i="8"/>
  <c r="E165" i="8"/>
  <c r="K164" i="8"/>
  <c r="E164" i="8"/>
  <c r="K163" i="8"/>
  <c r="E163" i="8"/>
  <c r="K162" i="8"/>
  <c r="E162" i="8"/>
  <c r="K161" i="8"/>
  <c r="E161" i="8"/>
  <c r="K160" i="8"/>
  <c r="E160" i="8"/>
  <c r="K159" i="8"/>
  <c r="E159" i="8"/>
  <c r="K158" i="8"/>
  <c r="E158" i="8"/>
  <c r="K157" i="8"/>
  <c r="E157" i="8"/>
  <c r="K156" i="8"/>
  <c r="E156" i="8"/>
  <c r="K155" i="8"/>
  <c r="E155" i="8"/>
  <c r="K154" i="8"/>
  <c r="E154" i="8"/>
  <c r="K153" i="8"/>
  <c r="E153" i="8"/>
  <c r="K152" i="8"/>
  <c r="E152" i="8"/>
  <c r="K151" i="8"/>
  <c r="E151" i="8"/>
  <c r="K150" i="8"/>
  <c r="E150" i="8"/>
  <c r="K149" i="8"/>
  <c r="E149" i="8"/>
  <c r="K148" i="8"/>
  <c r="E148" i="8"/>
  <c r="K147" i="8"/>
  <c r="E147" i="8"/>
  <c r="K146" i="8"/>
  <c r="E146" i="8"/>
  <c r="K145" i="8"/>
  <c r="E145" i="8"/>
  <c r="K144" i="8"/>
  <c r="E144" i="8"/>
  <c r="K143" i="8"/>
  <c r="E143" i="8"/>
  <c r="K142" i="8"/>
  <c r="E142" i="8"/>
  <c r="K141" i="8"/>
  <c r="E141" i="8"/>
  <c r="K140" i="8"/>
  <c r="E140" i="8"/>
  <c r="K139" i="8"/>
  <c r="E139" i="8"/>
  <c r="K138" i="8"/>
  <c r="E138" i="8"/>
  <c r="K137" i="8"/>
  <c r="E137" i="8"/>
  <c r="K136" i="8"/>
  <c r="E136" i="8"/>
  <c r="K135" i="8"/>
  <c r="E135" i="8"/>
  <c r="K134" i="8"/>
  <c r="E134" i="8"/>
  <c r="K133" i="8"/>
  <c r="E133" i="8"/>
  <c r="K132" i="8"/>
  <c r="E132" i="8"/>
  <c r="K131" i="8"/>
  <c r="E131" i="8"/>
  <c r="K130" i="8"/>
  <c r="E130" i="8"/>
  <c r="K129" i="8"/>
  <c r="E129" i="8"/>
  <c r="K128" i="8"/>
  <c r="E128" i="8"/>
  <c r="K127" i="8"/>
  <c r="E127" i="8"/>
  <c r="K126" i="8"/>
  <c r="E126" i="8"/>
  <c r="K125" i="8"/>
  <c r="E125" i="8"/>
  <c r="K124" i="8"/>
  <c r="E124" i="8"/>
  <c r="K123" i="8"/>
  <c r="E123" i="8"/>
  <c r="K122" i="8"/>
  <c r="E122" i="8"/>
  <c r="K121" i="8"/>
  <c r="E121" i="8"/>
  <c r="K120" i="8"/>
  <c r="E120" i="8"/>
  <c r="K119" i="8"/>
  <c r="E119" i="8"/>
  <c r="K118" i="8"/>
  <c r="E118" i="8"/>
  <c r="K117" i="8"/>
  <c r="E117" i="8"/>
  <c r="K116" i="8"/>
  <c r="E116" i="8"/>
  <c r="K115" i="8"/>
  <c r="E115" i="8"/>
  <c r="K114" i="8"/>
  <c r="E114" i="8"/>
  <c r="K113" i="8"/>
  <c r="E113" i="8"/>
  <c r="K112" i="8"/>
  <c r="E112" i="8"/>
  <c r="K111" i="8"/>
  <c r="E111" i="8"/>
  <c r="K110" i="8"/>
  <c r="E110" i="8"/>
  <c r="K109" i="8"/>
  <c r="E109" i="8"/>
  <c r="K108" i="8"/>
  <c r="E108" i="8"/>
  <c r="K107" i="8"/>
  <c r="E107" i="8"/>
  <c r="K106" i="8"/>
  <c r="E106" i="8"/>
  <c r="K105" i="8"/>
  <c r="E105" i="8"/>
  <c r="K104" i="8"/>
  <c r="E104" i="8"/>
  <c r="K103" i="8"/>
  <c r="E103" i="8"/>
  <c r="K102" i="8"/>
  <c r="E102" i="8"/>
  <c r="K101" i="8"/>
  <c r="E101" i="8"/>
  <c r="K100" i="8"/>
  <c r="E100" i="8"/>
  <c r="K99" i="8"/>
  <c r="E99" i="8"/>
  <c r="K98" i="8"/>
  <c r="E98" i="8"/>
  <c r="K97" i="8"/>
  <c r="E97" i="8"/>
  <c r="K96" i="8"/>
  <c r="E96" i="8"/>
  <c r="K95" i="8"/>
  <c r="E95" i="8"/>
  <c r="K94" i="8"/>
  <c r="E94" i="8"/>
  <c r="K93" i="8"/>
  <c r="E93" i="8"/>
  <c r="K92" i="8"/>
  <c r="E92" i="8"/>
  <c r="K91" i="8"/>
  <c r="E91" i="8"/>
  <c r="K90" i="8"/>
  <c r="E90" i="8"/>
  <c r="K89" i="8"/>
  <c r="E89" i="8"/>
  <c r="K88" i="8"/>
  <c r="E88" i="8"/>
  <c r="K87" i="8"/>
  <c r="E87" i="8"/>
  <c r="K86" i="8"/>
  <c r="E86" i="8"/>
  <c r="K85" i="8"/>
  <c r="E85" i="8"/>
  <c r="K84" i="8"/>
  <c r="E84" i="8"/>
  <c r="K83" i="8"/>
  <c r="E83" i="8"/>
  <c r="K82" i="8"/>
  <c r="E82" i="8"/>
  <c r="K81" i="8"/>
  <c r="E81" i="8"/>
  <c r="K80" i="8"/>
  <c r="E80" i="8"/>
  <c r="K79" i="8"/>
  <c r="E79" i="8"/>
  <c r="K78" i="8"/>
  <c r="E78" i="8"/>
  <c r="K77" i="8"/>
  <c r="E77" i="8"/>
  <c r="K76" i="8"/>
  <c r="E76" i="8"/>
  <c r="K75" i="8"/>
  <c r="E75" i="8"/>
  <c r="K74" i="8"/>
  <c r="E74" i="8"/>
  <c r="K73" i="8"/>
  <c r="E73" i="8"/>
  <c r="K72" i="8"/>
  <c r="E72" i="8"/>
  <c r="K71" i="8"/>
  <c r="E71" i="8"/>
  <c r="K70" i="8"/>
  <c r="E70" i="8"/>
  <c r="K69" i="8"/>
  <c r="E69" i="8"/>
  <c r="K68" i="8"/>
  <c r="E68" i="8"/>
  <c r="K67" i="8"/>
  <c r="E67" i="8"/>
  <c r="K66" i="8"/>
  <c r="E66" i="8"/>
  <c r="K65" i="8"/>
  <c r="E65" i="8"/>
  <c r="K64" i="8"/>
  <c r="E64" i="8"/>
  <c r="K63" i="8"/>
  <c r="E63" i="8"/>
  <c r="K62" i="8"/>
  <c r="E62" i="8"/>
  <c r="K61" i="8"/>
  <c r="E61" i="8"/>
  <c r="K60" i="8"/>
  <c r="E60" i="8"/>
  <c r="K59" i="8"/>
  <c r="E59" i="8"/>
  <c r="K58" i="8"/>
  <c r="E58" i="8"/>
  <c r="K57" i="8"/>
  <c r="E57" i="8"/>
  <c r="K56" i="8"/>
  <c r="E56" i="8"/>
  <c r="K55" i="8"/>
  <c r="E55" i="8"/>
  <c r="K54" i="8"/>
  <c r="E54" i="8"/>
  <c r="K53" i="8"/>
  <c r="E53" i="8"/>
  <c r="K52" i="8"/>
  <c r="E52" i="8"/>
  <c r="K51" i="8"/>
  <c r="E51" i="8"/>
  <c r="K50" i="8"/>
  <c r="E50" i="8"/>
  <c r="F119" i="2"/>
  <c r="AD118" i="2"/>
  <c r="Z118" i="2"/>
  <c r="V118" i="2"/>
  <c r="S118" i="2"/>
  <c r="Q118" i="2"/>
  <c r="O118" i="2"/>
  <c r="AN117" i="2"/>
  <c r="V117" i="2"/>
  <c r="S117" i="2"/>
  <c r="Q117" i="2"/>
  <c r="O117" i="2"/>
  <c r="J117" i="2"/>
  <c r="B117" i="2"/>
  <c r="AD116" i="2"/>
  <c r="Z116" i="2"/>
  <c r="V116" i="2"/>
  <c r="S116" i="2"/>
  <c r="Q116" i="2"/>
  <c r="O116" i="2"/>
  <c r="AN115" i="2"/>
  <c r="V115" i="2"/>
  <c r="S115" i="2"/>
  <c r="Q115" i="2"/>
  <c r="O115" i="2"/>
  <c r="J115" i="2"/>
  <c r="B115" i="2"/>
  <c r="AD114" i="2"/>
  <c r="Z114" i="2"/>
  <c r="V114" i="2"/>
  <c r="S114" i="2"/>
  <c r="Q114" i="2"/>
  <c r="O114" i="2"/>
  <c r="AN113" i="2"/>
  <c r="V113" i="2"/>
  <c r="S113" i="2"/>
  <c r="Q113" i="2"/>
  <c r="O113" i="2"/>
  <c r="J113" i="2"/>
  <c r="B113" i="2"/>
  <c r="AD112" i="2"/>
  <c r="Z112" i="2"/>
  <c r="V112" i="2"/>
  <c r="S112" i="2"/>
  <c r="Q112" i="2"/>
  <c r="O112" i="2"/>
  <c r="AN111" i="2"/>
  <c r="V111" i="2"/>
  <c r="S111" i="2"/>
  <c r="Q111" i="2"/>
  <c r="O111" i="2"/>
  <c r="J111" i="2"/>
  <c r="B111" i="2"/>
  <c r="AD110" i="2"/>
  <c r="Z110" i="2"/>
  <c r="V110" i="2"/>
  <c r="S110" i="2"/>
  <c r="Q110" i="2"/>
  <c r="O110" i="2"/>
  <c r="AN109" i="2"/>
  <c r="V109" i="2"/>
  <c r="S109" i="2"/>
  <c r="Q109" i="2"/>
  <c r="O109" i="2"/>
  <c r="J109" i="2"/>
  <c r="B109" i="2"/>
  <c r="AD108" i="2"/>
  <c r="Z108" i="2"/>
  <c r="V108" i="2"/>
  <c r="S108" i="2"/>
  <c r="Q108" i="2"/>
  <c r="O108" i="2"/>
  <c r="AN107" i="2"/>
  <c r="V107" i="2"/>
  <c r="S107" i="2"/>
  <c r="Q107" i="2"/>
  <c r="O107" i="2"/>
  <c r="J107" i="2"/>
  <c r="B107" i="2"/>
  <c r="AD106" i="2"/>
  <c r="Z106" i="2"/>
  <c r="V106" i="2"/>
  <c r="S106" i="2"/>
  <c r="Q106" i="2"/>
  <c r="O106" i="2"/>
  <c r="AN105" i="2"/>
  <c r="V105" i="2"/>
  <c r="S105" i="2"/>
  <c r="Q105" i="2"/>
  <c r="O105" i="2"/>
  <c r="J105" i="2"/>
  <c r="B105" i="2"/>
  <c r="AD104" i="2"/>
  <c r="Z104" i="2"/>
  <c r="V104" i="2"/>
  <c r="S104" i="2"/>
  <c r="Q104" i="2"/>
  <c r="O104" i="2"/>
  <c r="AN103" i="2"/>
  <c r="V103" i="2"/>
  <c r="S103" i="2"/>
  <c r="Q103" i="2"/>
  <c r="O103" i="2"/>
  <c r="J103" i="2"/>
  <c r="B103" i="2"/>
  <c r="AD102" i="2"/>
  <c r="Z102" i="2"/>
  <c r="V102" i="2"/>
  <c r="S102" i="2"/>
  <c r="Q102" i="2"/>
  <c r="O102" i="2"/>
  <c r="AN101" i="2"/>
  <c r="V101" i="2"/>
  <c r="S101" i="2"/>
  <c r="Q101" i="2"/>
  <c r="O101" i="2"/>
  <c r="J101" i="2"/>
  <c r="B101"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F26" i="2"/>
  <c r="AD25" i="2"/>
  <c r="Z25" i="2"/>
  <c r="V25" i="2"/>
  <c r="S25" i="2"/>
  <c r="Q25" i="2"/>
  <c r="O25" i="2"/>
  <c r="AN24" i="2"/>
  <c r="V24" i="2"/>
  <c r="S24" i="2"/>
  <c r="Q24" i="2"/>
  <c r="O24" i="2"/>
  <c r="J24" i="2"/>
  <c r="B24" i="2"/>
  <c r="AD23" i="2"/>
  <c r="Z23" i="2"/>
  <c r="V23" i="2"/>
  <c r="S23" i="2"/>
  <c r="Q23" i="2"/>
  <c r="O23" i="2"/>
  <c r="AN22" i="2"/>
  <c r="V22" i="2"/>
  <c r="S22" i="2"/>
  <c r="Q22" i="2"/>
  <c r="O22" i="2"/>
  <c r="J22" i="2"/>
  <c r="B22" i="2"/>
  <c r="AD21" i="2"/>
  <c r="Z21" i="2"/>
  <c r="V21" i="2"/>
  <c r="S21" i="2"/>
  <c r="Q21" i="2"/>
  <c r="O21" i="2"/>
  <c r="AN20" i="2"/>
  <c r="V20" i="2"/>
  <c r="S20" i="2"/>
  <c r="Q20" i="2"/>
  <c r="O20" i="2"/>
  <c r="J20" i="2"/>
  <c r="B20" i="2"/>
  <c r="AD19" i="2"/>
  <c r="Z19" i="2"/>
  <c r="V19" i="2"/>
  <c r="S19" i="2"/>
  <c r="Q19" i="2"/>
  <c r="O19" i="2"/>
  <c r="AN18" i="2"/>
  <c r="V18" i="2"/>
  <c r="S18" i="2"/>
  <c r="Q18" i="2"/>
  <c r="O18" i="2"/>
  <c r="J18" i="2"/>
  <c r="B18" i="2"/>
  <c r="AD17" i="2"/>
  <c r="Z17" i="2"/>
  <c r="V17" i="2"/>
  <c r="S17" i="2"/>
  <c r="Q17" i="2"/>
  <c r="O17" i="2"/>
  <c r="AN16" i="2"/>
  <c r="V16" i="2"/>
  <c r="S16" i="2"/>
  <c r="Q16" i="2"/>
  <c r="O16" i="2"/>
  <c r="J16" i="2"/>
  <c r="B16" i="2"/>
  <c r="W10" i="2"/>
  <c r="V10" i="2"/>
  <c r="U10" i="2"/>
  <c r="T10" i="2"/>
  <c r="S10" i="2"/>
  <c r="R10" i="2"/>
  <c r="Q10" i="2"/>
  <c r="P10" i="2"/>
  <c r="O10" i="2"/>
  <c r="N10" i="2"/>
  <c r="M10" i="2"/>
  <c r="L10" i="2"/>
  <c r="K10" i="2"/>
  <c r="J10" i="2"/>
  <c r="AP9" i="2"/>
  <c r="J315" i="8"/>
  <c r="J312" i="8"/>
  <c r="J307" i="8"/>
  <c r="J290" i="8"/>
  <c r="J289" i="8"/>
  <c r="J286" i="8"/>
  <c r="C285" i="8"/>
  <c r="J284" i="8"/>
  <c r="J275" i="8"/>
  <c r="J261" i="8"/>
  <c r="J254" i="8"/>
  <c r="J252" i="8"/>
  <c r="J240" i="8"/>
  <c r="J230" i="8"/>
  <c r="J226" i="8"/>
  <c r="J223" i="8"/>
  <c r="J215" i="8"/>
  <c r="J207" i="8"/>
  <c r="J205" i="8"/>
  <c r="C204" i="8"/>
  <c r="J201" i="8"/>
  <c r="J195" i="8"/>
  <c r="J193" i="8"/>
  <c r="J191" i="8"/>
  <c r="J182" i="8"/>
  <c r="J180" i="8"/>
  <c r="J173" i="8"/>
  <c r="J169" i="8"/>
  <c r="J166" i="8"/>
  <c r="J165" i="8"/>
  <c r="I162" i="8"/>
  <c r="J139" i="8"/>
  <c r="J135" i="8"/>
  <c r="J127" i="8"/>
  <c r="J125" i="8"/>
  <c r="J123" i="8"/>
  <c r="J113" i="8"/>
  <c r="J107" i="8"/>
  <c r="J105" i="8"/>
  <c r="J102" i="8"/>
  <c r="J97" i="8"/>
  <c r="J96" i="8"/>
  <c r="J85" i="8"/>
  <c r="J84" i="8"/>
  <c r="J83" i="8"/>
  <c r="J82" i="8"/>
  <c r="J81" i="8"/>
  <c r="J78" i="8"/>
  <c r="AH118" i="1"/>
  <c r="AY118" i="1" s="1"/>
  <c r="AH117" i="1"/>
  <c r="AH116" i="1"/>
  <c r="AY116" i="1" s="1"/>
  <c r="AH115" i="1"/>
  <c r="AH114" i="1"/>
  <c r="AY114" i="1" s="1"/>
  <c r="AH113" i="1"/>
  <c r="AH112" i="1"/>
  <c r="AY112" i="1" s="1"/>
  <c r="AH111" i="1"/>
  <c r="AH110" i="1"/>
  <c r="AY110" i="1" s="1"/>
  <c r="AH109" i="1"/>
  <c r="AH108" i="1"/>
  <c r="AY108" i="1" s="1"/>
  <c r="AH107" i="1"/>
  <c r="AH106" i="1"/>
  <c r="AH105" i="1"/>
  <c r="J66" i="8" s="1"/>
  <c r="AH104" i="1"/>
  <c r="AH103" i="1"/>
  <c r="J65" i="8" s="1"/>
  <c r="AH102" i="1"/>
  <c r="AH101" i="1"/>
  <c r="W95" i="1"/>
  <c r="V95" i="1"/>
  <c r="U95" i="1"/>
  <c r="T95" i="1"/>
  <c r="S95" i="1"/>
  <c r="R95" i="1"/>
  <c r="Q95" i="1"/>
  <c r="P95" i="1"/>
  <c r="O95" i="1"/>
  <c r="N95" i="1"/>
  <c r="M95" i="1"/>
  <c r="L95" i="1"/>
  <c r="K95" i="1"/>
  <c r="J95" i="1"/>
  <c r="AD80" i="2"/>
  <c r="Z80" i="2"/>
  <c r="AH77" i="1"/>
  <c r="AY77" i="1" s="1"/>
  <c r="AH76" i="1"/>
  <c r="AH75" i="1"/>
  <c r="AH74" i="1"/>
  <c r="AH74" i="2" s="1"/>
  <c r="AH73" i="1"/>
  <c r="AY73" i="1" s="1"/>
  <c r="AH72" i="1"/>
  <c r="AH71" i="1"/>
  <c r="AY71" i="1" s="1"/>
  <c r="AH70" i="1"/>
  <c r="AH69" i="1"/>
  <c r="AY69" i="1" s="1"/>
  <c r="AH68" i="1"/>
  <c r="J59" i="8" s="1"/>
  <c r="AH67" i="1"/>
  <c r="AY67" i="1" s="1"/>
  <c r="AH66" i="1"/>
  <c r="J58" i="8" s="1"/>
  <c r="AH65" i="1"/>
  <c r="AY65" i="1" s="1"/>
  <c r="AH64" i="1"/>
  <c r="J57" i="8" s="1"/>
  <c r="AH63" i="1"/>
  <c r="AY63" i="1" s="1"/>
  <c r="AH62" i="1"/>
  <c r="AH61" i="1"/>
  <c r="AH60" i="1"/>
  <c r="W54" i="1"/>
  <c r="V54" i="1"/>
  <c r="U54" i="1"/>
  <c r="T54" i="1"/>
  <c r="S54" i="1"/>
  <c r="R54" i="1"/>
  <c r="Q54" i="1"/>
  <c r="P54" i="1"/>
  <c r="O54" i="1"/>
  <c r="N54" i="1"/>
  <c r="M54" i="1"/>
  <c r="L54" i="1"/>
  <c r="K54" i="1"/>
  <c r="J54" i="1"/>
  <c r="Z28" i="2"/>
  <c r="AH25" i="1"/>
  <c r="AZ25" i="1" s="1"/>
  <c r="AH24" i="1"/>
  <c r="AH24" i="2" s="1"/>
  <c r="AH23" i="1"/>
  <c r="AH22" i="1"/>
  <c r="AH21" i="1"/>
  <c r="AH20" i="1"/>
  <c r="AH19" i="1"/>
  <c r="AH18" i="1"/>
  <c r="AH17" i="1"/>
  <c r="AY17" i="1" s="1"/>
  <c r="AH16" i="1"/>
  <c r="AH16" i="2" s="1"/>
  <c r="J164" i="8"/>
  <c r="C293" i="8"/>
  <c r="C309" i="8"/>
  <c r="C182" i="8"/>
  <c r="C212" i="8"/>
  <c r="C256" i="8"/>
  <c r="C282" i="8"/>
  <c r="J147" i="8"/>
  <c r="C213" i="8"/>
  <c r="C134" i="8"/>
  <c r="C113" i="8"/>
  <c r="C86" i="8"/>
  <c r="C266" i="8"/>
  <c r="J224" i="8"/>
  <c r="J227" i="8"/>
  <c r="I205" i="8"/>
  <c r="BI22" i="1"/>
  <c r="R54" i="2" l="1"/>
  <c r="AZ118" i="1"/>
  <c r="BL118" i="1" s="1"/>
  <c r="BM118" i="1" s="1"/>
  <c r="J95" i="2"/>
  <c r="I148" i="8"/>
  <c r="I150" i="8"/>
  <c r="I294" i="8"/>
  <c r="AZ73" i="1"/>
  <c r="BL73" i="1" s="1"/>
  <c r="R113" i="8"/>
  <c r="I314" i="8"/>
  <c r="I218" i="8"/>
  <c r="R95" i="2"/>
  <c r="N95" i="2"/>
  <c r="AZ110" i="1"/>
  <c r="BL110" i="1" s="1"/>
  <c r="BM110" i="1" s="1"/>
  <c r="R182" i="8"/>
  <c r="I188" i="8"/>
  <c r="I187" i="8"/>
  <c r="I125" i="8"/>
  <c r="AZ116" i="1"/>
  <c r="BL116" i="1" s="1"/>
  <c r="BM116" i="1" s="1"/>
  <c r="AZ112" i="1"/>
  <c r="BL112" i="1" s="1"/>
  <c r="AZ108" i="1"/>
  <c r="BL108" i="1" s="1"/>
  <c r="AZ104" i="1"/>
  <c r="AZ65" i="1"/>
  <c r="BL65" i="1" s="1"/>
  <c r="C298" i="8"/>
  <c r="C292" i="8"/>
  <c r="C294" i="8"/>
  <c r="C284" i="8"/>
  <c r="R284" i="8" s="1"/>
  <c r="J281" i="8"/>
  <c r="C279" i="8"/>
  <c r="C271" i="8"/>
  <c r="C267" i="8"/>
  <c r="C265" i="8"/>
  <c r="C255" i="8"/>
  <c r="C257" i="8"/>
  <c r="C254" i="8"/>
  <c r="R254" i="8" s="1"/>
  <c r="C221" i="8"/>
  <c r="C211" i="8"/>
  <c r="C214" i="8"/>
  <c r="C208" i="8"/>
  <c r="C209" i="8"/>
  <c r="C190" i="8"/>
  <c r="I184" i="8"/>
  <c r="C156" i="8"/>
  <c r="C155" i="8"/>
  <c r="C147" i="8"/>
  <c r="R147" i="8" s="1"/>
  <c r="C137" i="8"/>
  <c r="C138" i="8"/>
  <c r="J133" i="8"/>
  <c r="C130" i="8"/>
  <c r="C129" i="8"/>
  <c r="C131" i="8"/>
  <c r="C118" i="8"/>
  <c r="C110" i="8"/>
  <c r="C89" i="8"/>
  <c r="AZ114" i="1"/>
  <c r="BL114" i="1" s="1"/>
  <c r="BM114" i="1" s="1"/>
  <c r="AZ106" i="1"/>
  <c r="C64" i="8"/>
  <c r="AZ102" i="1"/>
  <c r="C311" i="8"/>
  <c r="AZ69" i="1"/>
  <c r="BL69" i="1" s="1"/>
  <c r="AZ23" i="1"/>
  <c r="AZ21" i="1"/>
  <c r="AZ17" i="1"/>
  <c r="AZ19" i="1"/>
  <c r="AZ61" i="1"/>
  <c r="AZ67" i="1"/>
  <c r="BL67" i="1" s="1"/>
  <c r="AZ77" i="1"/>
  <c r="AZ75" i="1"/>
  <c r="AZ71" i="1"/>
  <c r="AZ63" i="1"/>
  <c r="BL63" i="1" s="1"/>
  <c r="I92" i="8"/>
  <c r="C73" i="8"/>
  <c r="AY106" i="1"/>
  <c r="AY102" i="1"/>
  <c r="AY21" i="1"/>
  <c r="AY23" i="1"/>
  <c r="AY25" i="1"/>
  <c r="J120" i="8"/>
  <c r="I169" i="8"/>
  <c r="I174" i="8"/>
  <c r="I158" i="8"/>
  <c r="I299" i="8"/>
  <c r="I72" i="8"/>
  <c r="I182" i="8"/>
  <c r="I185" i="8"/>
  <c r="I122" i="8"/>
  <c r="C87" i="8"/>
  <c r="I283" i="8"/>
  <c r="I190" i="8"/>
  <c r="I183" i="8"/>
  <c r="C88" i="8"/>
  <c r="C132" i="8"/>
  <c r="C136" i="8"/>
  <c r="I151" i="8"/>
  <c r="J208" i="8"/>
  <c r="J210" i="8"/>
  <c r="J211" i="8"/>
  <c r="J213" i="8"/>
  <c r="R213" i="8" s="1"/>
  <c r="C222" i="8"/>
  <c r="C223" i="8"/>
  <c r="R223" i="8" s="1"/>
  <c r="J264" i="8"/>
  <c r="J266" i="8"/>
  <c r="R266" i="8" s="1"/>
  <c r="C140" i="8"/>
  <c r="C69" i="8"/>
  <c r="J86" i="8"/>
  <c r="R86" i="8" s="1"/>
  <c r="C98" i="8"/>
  <c r="I119" i="8"/>
  <c r="I152" i="8"/>
  <c r="C191" i="8"/>
  <c r="R191" i="8" s="1"/>
  <c r="I200" i="8"/>
  <c r="C272" i="8"/>
  <c r="J310" i="8"/>
  <c r="I312" i="8"/>
  <c r="C164" i="8"/>
  <c r="R164" i="8" s="1"/>
  <c r="I149" i="8"/>
  <c r="AX62" i="1"/>
  <c r="H56" i="8" s="1"/>
  <c r="I62" i="8"/>
  <c r="AY75" i="1"/>
  <c r="I101" i="8"/>
  <c r="H202" i="8"/>
  <c r="H207" i="8"/>
  <c r="H217" i="8"/>
  <c r="H256" i="8"/>
  <c r="H258" i="8"/>
  <c r="H260" i="8"/>
  <c r="H278" i="8"/>
  <c r="H281" i="8"/>
  <c r="H310" i="8"/>
  <c r="AX68" i="1"/>
  <c r="G59" i="8" s="1"/>
  <c r="C70" i="8"/>
  <c r="I76" i="8"/>
  <c r="H93" i="8"/>
  <c r="H141" i="8"/>
  <c r="H161" i="8"/>
  <c r="I196" i="8"/>
  <c r="H200" i="8"/>
  <c r="I203" i="8"/>
  <c r="I207" i="8"/>
  <c r="H253" i="8"/>
  <c r="H262" i="8"/>
  <c r="H273" i="8"/>
  <c r="H297" i="8"/>
  <c r="C304" i="8"/>
  <c r="C258" i="8"/>
  <c r="I220" i="8"/>
  <c r="C116" i="8"/>
  <c r="C123" i="8"/>
  <c r="R123" i="8" s="1"/>
  <c r="J222" i="8"/>
  <c r="AH119" i="1"/>
  <c r="V119" i="1" s="1"/>
  <c r="C79" i="8"/>
  <c r="H89" i="8"/>
  <c r="H110" i="8"/>
  <c r="I111" i="8"/>
  <c r="H118" i="8"/>
  <c r="H137" i="8"/>
  <c r="H138" i="8"/>
  <c r="C168" i="8"/>
  <c r="I176" i="8"/>
  <c r="H190" i="8"/>
  <c r="H214" i="8"/>
  <c r="H215" i="8"/>
  <c r="G231" i="8"/>
  <c r="C232" i="8"/>
  <c r="I235" i="8"/>
  <c r="I236" i="8"/>
  <c r="I246" i="8"/>
  <c r="H269" i="8"/>
  <c r="H284" i="8"/>
  <c r="H288" i="8"/>
  <c r="H292" i="8"/>
  <c r="AX70" i="1"/>
  <c r="G60" i="8" s="1"/>
  <c r="H94" i="8"/>
  <c r="C127" i="8"/>
  <c r="R127" i="8" s="1"/>
  <c r="C128" i="8"/>
  <c r="C135" i="8"/>
  <c r="R135" i="8" s="1"/>
  <c r="C196" i="8"/>
  <c r="H203" i="8"/>
  <c r="H218" i="8"/>
  <c r="C239" i="8"/>
  <c r="H243" i="8"/>
  <c r="H255" i="8"/>
  <c r="H257" i="8"/>
  <c r="H259" i="8"/>
  <c r="H263" i="8"/>
  <c r="H274" i="8"/>
  <c r="H280" i="8"/>
  <c r="H305" i="8"/>
  <c r="C280" i="8"/>
  <c r="H134" i="8"/>
  <c r="H142" i="8"/>
  <c r="C148" i="8"/>
  <c r="C192" i="8"/>
  <c r="H201" i="8"/>
  <c r="H226" i="8"/>
  <c r="H233" i="8"/>
  <c r="H242" i="8"/>
  <c r="H250" i="8"/>
  <c r="H251" i="8"/>
  <c r="H254" i="8"/>
  <c r="H293" i="8"/>
  <c r="H294" i="8"/>
  <c r="H296" i="8"/>
  <c r="C300" i="8"/>
  <c r="G314" i="8"/>
  <c r="L314" i="8" s="1"/>
  <c r="I112" i="8"/>
  <c r="J146" i="8"/>
  <c r="J110" i="8"/>
  <c r="C161" i="8"/>
  <c r="C59" i="8"/>
  <c r="R59" i="8" s="1"/>
  <c r="C273" i="8"/>
  <c r="J167" i="8"/>
  <c r="C274" i="8"/>
  <c r="C263" i="8"/>
  <c r="C238" i="8"/>
  <c r="J98" i="8"/>
  <c r="R98" i="8" s="1"/>
  <c r="AX72" i="1"/>
  <c r="H61" i="8" s="1"/>
  <c r="AX74" i="1"/>
  <c r="H62" i="8" s="1"/>
  <c r="AH104" i="2"/>
  <c r="AY104" i="1"/>
  <c r="H73" i="8"/>
  <c r="H86" i="8"/>
  <c r="G101" i="8"/>
  <c r="I102" i="8"/>
  <c r="H105" i="8"/>
  <c r="H113" i="8"/>
  <c r="H129" i="8"/>
  <c r="H130" i="8"/>
  <c r="H157" i="8"/>
  <c r="I167" i="8"/>
  <c r="I170" i="8"/>
  <c r="I171" i="8"/>
  <c r="H208" i="8"/>
  <c r="H209" i="8"/>
  <c r="H210" i="8"/>
  <c r="H211" i="8"/>
  <c r="H213" i="8"/>
  <c r="C219" i="8"/>
  <c r="C220" i="8"/>
  <c r="H230" i="8"/>
  <c r="H261" i="8"/>
  <c r="H264" i="8"/>
  <c r="H265" i="8"/>
  <c r="H266" i="8"/>
  <c r="H267" i="8"/>
  <c r="H268" i="8"/>
  <c r="H271" i="8"/>
  <c r="H279" i="8"/>
  <c r="H282" i="8"/>
  <c r="H285" i="8"/>
  <c r="H287" i="8"/>
  <c r="H290" i="8"/>
  <c r="H298" i="8"/>
  <c r="H302" i="8"/>
  <c r="H306" i="8"/>
  <c r="H313" i="8"/>
  <c r="H309" i="8"/>
  <c r="H307" i="8"/>
  <c r="AY61" i="1"/>
  <c r="C56" i="8"/>
  <c r="J148" i="8"/>
  <c r="I198" i="8"/>
  <c r="I126" i="8"/>
  <c r="I238" i="8"/>
  <c r="I172" i="8"/>
  <c r="C203" i="8"/>
  <c r="I165" i="8"/>
  <c r="C201" i="8"/>
  <c r="R201" i="8" s="1"/>
  <c r="I173" i="8"/>
  <c r="C307" i="8"/>
  <c r="R307" i="8" s="1"/>
  <c r="I247" i="8"/>
  <c r="I180" i="8"/>
  <c r="I95" i="8"/>
  <c r="C231" i="8"/>
  <c r="C202" i="8"/>
  <c r="C142" i="8"/>
  <c r="I70" i="8"/>
  <c r="I157" i="8"/>
  <c r="J55" i="8"/>
  <c r="AH78" i="1"/>
  <c r="V78" i="1" s="1"/>
  <c r="I81" i="8"/>
  <c r="J91" i="8"/>
  <c r="J109" i="8"/>
  <c r="C226" i="8"/>
  <c r="R226" i="8" s="1"/>
  <c r="J314" i="8"/>
  <c r="C262" i="8"/>
  <c r="I202" i="8"/>
  <c r="I75" i="8"/>
  <c r="J225" i="8"/>
  <c r="J186" i="8"/>
  <c r="C94" i="8"/>
  <c r="C313" i="8"/>
  <c r="C253" i="8"/>
  <c r="I71" i="8"/>
  <c r="I308" i="8"/>
  <c r="C230" i="8"/>
  <c r="R230" i="8" s="1"/>
  <c r="C207" i="8"/>
  <c r="R207" i="8" s="1"/>
  <c r="N207" i="8" s="1"/>
  <c r="C200" i="8"/>
  <c r="C141" i="8"/>
  <c r="I117" i="8"/>
  <c r="I51" i="8"/>
  <c r="AY19" i="1"/>
  <c r="J313" i="8"/>
  <c r="J54" i="2"/>
  <c r="V54" i="2"/>
  <c r="V95" i="2"/>
  <c r="N54" i="2"/>
  <c r="E68" i="10"/>
  <c r="I15" i="10"/>
  <c r="C68" i="10"/>
  <c r="E15" i="10"/>
  <c r="C15" i="10"/>
  <c r="J309" i="8"/>
  <c r="R309" i="8" s="1"/>
  <c r="AH19" i="2"/>
  <c r="C233" i="8"/>
  <c r="J242" i="8"/>
  <c r="C305" i="8"/>
  <c r="I296" i="8"/>
  <c r="J232" i="8"/>
  <c r="I242" i="8"/>
  <c r="J241" i="8"/>
  <c r="I269" i="8"/>
  <c r="J287" i="8"/>
  <c r="I295" i="8"/>
  <c r="C288" i="8"/>
  <c r="C287" i="8"/>
  <c r="C260" i="8"/>
  <c r="C261" i="8"/>
  <c r="R261" i="8" s="1"/>
  <c r="C259" i="8"/>
  <c r="C243" i="8"/>
  <c r="C251" i="8"/>
  <c r="C250" i="8"/>
  <c r="C278" i="8"/>
  <c r="C296" i="8"/>
  <c r="C297" i="8"/>
  <c r="I305" i="8"/>
  <c r="C306" i="8"/>
  <c r="C302" i="8"/>
  <c r="J288" i="8"/>
  <c r="I270" i="8"/>
  <c r="J253" i="8"/>
  <c r="J199" i="8"/>
  <c r="I189" i="8"/>
  <c r="I181" i="8"/>
  <c r="I154" i="8"/>
  <c r="I107" i="8"/>
  <c r="I61" i="8"/>
  <c r="AH73" i="2"/>
  <c r="AH68" i="2"/>
  <c r="I313" i="8"/>
  <c r="I311" i="8"/>
  <c r="I310" i="8"/>
  <c r="J308" i="8"/>
  <c r="I307" i="8"/>
  <c r="I306" i="8"/>
  <c r="I302" i="8"/>
  <c r="I298" i="8"/>
  <c r="I292" i="8"/>
  <c r="I289" i="8"/>
  <c r="I297" i="8"/>
  <c r="I290" i="8"/>
  <c r="I286" i="8"/>
  <c r="I282" i="8"/>
  <c r="I281" i="8"/>
  <c r="I278" i="8"/>
  <c r="I276" i="8"/>
  <c r="I273" i="8"/>
  <c r="J270" i="8"/>
  <c r="I268" i="8"/>
  <c r="I266" i="8"/>
  <c r="I265" i="8"/>
  <c r="I264" i="8"/>
  <c r="I262" i="8"/>
  <c r="J259" i="8"/>
  <c r="I261" i="8"/>
  <c r="I260" i="8"/>
  <c r="I259" i="8"/>
  <c r="I257" i="8"/>
  <c r="I256" i="8"/>
  <c r="I255" i="8"/>
  <c r="I244" i="8"/>
  <c r="I251" i="8"/>
  <c r="I250" i="8"/>
  <c r="I249" i="8"/>
  <c r="J248" i="8"/>
  <c r="I245" i="8"/>
  <c r="I243" i="8"/>
  <c r="J231" i="8"/>
  <c r="I234" i="8"/>
  <c r="I233" i="8"/>
  <c r="I232" i="8"/>
  <c r="I231" i="8"/>
  <c r="I230" i="8"/>
  <c r="I229" i="8"/>
  <c r="J229" i="8"/>
  <c r="I228" i="8"/>
  <c r="I225" i="8"/>
  <c r="I224" i="8"/>
  <c r="I223" i="8"/>
  <c r="I222" i="8"/>
  <c r="J214" i="8"/>
  <c r="I210" i="8"/>
  <c r="J216" i="8"/>
  <c r="I216" i="8"/>
  <c r="I215" i="8"/>
  <c r="I214" i="8"/>
  <c r="I213" i="8"/>
  <c r="I212" i="8"/>
  <c r="I209" i="8"/>
  <c r="J206" i="8"/>
  <c r="I204" i="8"/>
  <c r="I201" i="8"/>
  <c r="I193" i="8"/>
  <c r="I195" i="8"/>
  <c r="I194" i="8"/>
  <c r="J194" i="8"/>
  <c r="J192" i="8"/>
  <c r="I192" i="8"/>
  <c r="J189" i="8"/>
  <c r="J187" i="8"/>
  <c r="J183" i="8"/>
  <c r="I164" i="8"/>
  <c r="J171" i="8"/>
  <c r="J170" i="8"/>
  <c r="I166" i="8"/>
  <c r="I163" i="8"/>
  <c r="I160" i="8"/>
  <c r="I161" i="8"/>
  <c r="I159" i="8"/>
  <c r="J153" i="8"/>
  <c r="I147" i="8"/>
  <c r="I143" i="8"/>
  <c r="J140" i="8"/>
  <c r="I137" i="8"/>
  <c r="I136" i="8"/>
  <c r="I129" i="8"/>
  <c r="J122" i="8"/>
  <c r="I121" i="8"/>
  <c r="I118" i="8"/>
  <c r="J117" i="8"/>
  <c r="J116" i="8"/>
  <c r="I116" i="8"/>
  <c r="I114" i="8"/>
  <c r="J100" i="8"/>
  <c r="I100" i="8"/>
  <c r="I98" i="8"/>
  <c r="I96" i="8"/>
  <c r="I94" i="8"/>
  <c r="I93" i="8"/>
  <c r="J90" i="8"/>
  <c r="I88" i="8"/>
  <c r="I87" i="8"/>
  <c r="I86" i="8"/>
  <c r="I84" i="8"/>
  <c r="I83" i="8"/>
  <c r="AH112" i="2"/>
  <c r="I69" i="8"/>
  <c r="I68" i="8"/>
  <c r="AH118" i="2"/>
  <c r="AH114" i="2"/>
  <c r="I65" i="8"/>
  <c r="AD121" i="2"/>
  <c r="I60" i="8"/>
  <c r="AH69" i="2"/>
  <c r="I57" i="8"/>
  <c r="AH63" i="2"/>
  <c r="I55" i="8"/>
  <c r="I153" i="8"/>
  <c r="AH77" i="2"/>
  <c r="I63" i="8"/>
  <c r="AH25" i="2"/>
  <c r="J63" i="8"/>
  <c r="AH76" i="2"/>
  <c r="C66" i="8"/>
  <c r="R66" i="8" s="1"/>
  <c r="AX105" i="1"/>
  <c r="H66" i="8" s="1"/>
  <c r="J69" i="8"/>
  <c r="AH113" i="2"/>
  <c r="J70" i="8"/>
  <c r="J71" i="8"/>
  <c r="AH115" i="2"/>
  <c r="H74" i="8"/>
  <c r="H78" i="8"/>
  <c r="H80" i="8"/>
  <c r="C80" i="8"/>
  <c r="H85" i="8"/>
  <c r="H95" i="8"/>
  <c r="I103" i="8"/>
  <c r="H107" i="8"/>
  <c r="C112" i="8"/>
  <c r="H112" i="8"/>
  <c r="H122" i="8"/>
  <c r="C122" i="8"/>
  <c r="C165" i="8"/>
  <c r="R165" i="8" s="1"/>
  <c r="N165" i="8" s="1"/>
  <c r="H165" i="8"/>
  <c r="H167" i="8"/>
  <c r="C167" i="8"/>
  <c r="C169" i="8"/>
  <c r="R169" i="8" s="1"/>
  <c r="N169" i="8" s="1"/>
  <c r="H169" i="8"/>
  <c r="C173" i="8"/>
  <c r="R173" i="8" s="1"/>
  <c r="H173" i="8"/>
  <c r="H175" i="8"/>
  <c r="C175" i="8"/>
  <c r="C177" i="8"/>
  <c r="H177" i="8"/>
  <c r="H179" i="8"/>
  <c r="H182" i="8"/>
  <c r="C184" i="8"/>
  <c r="H184" i="8"/>
  <c r="C186" i="8"/>
  <c r="H186" i="8"/>
  <c r="I211" i="8"/>
  <c r="H221" i="8"/>
  <c r="J237" i="8"/>
  <c r="H272" i="8"/>
  <c r="H277" i="8"/>
  <c r="H303" i="8"/>
  <c r="C303" i="8"/>
  <c r="J132" i="8"/>
  <c r="I304" i="8"/>
  <c r="J94" i="8"/>
  <c r="AX103" i="1"/>
  <c r="H65" i="8" s="1"/>
  <c r="C65" i="8"/>
  <c r="R65" i="8" s="1"/>
  <c r="AX111" i="1"/>
  <c r="H69" i="8" s="1"/>
  <c r="AX117" i="1"/>
  <c r="H72" i="8" s="1"/>
  <c r="C72" i="8"/>
  <c r="H77" i="8"/>
  <c r="H84" i="8"/>
  <c r="C84" i="8"/>
  <c r="R84" i="8" s="1"/>
  <c r="J87" i="8"/>
  <c r="H121" i="8"/>
  <c r="C121" i="8"/>
  <c r="C126" i="8"/>
  <c r="H126" i="8"/>
  <c r="J196" i="8"/>
  <c r="H198" i="8"/>
  <c r="C198" i="8"/>
  <c r="H199" i="8"/>
  <c r="C199" i="8"/>
  <c r="C229" i="8"/>
  <c r="H229" i="8"/>
  <c r="C235" i="8"/>
  <c r="H235" i="8"/>
  <c r="H237" i="8"/>
  <c r="H239" i="8"/>
  <c r="H245" i="8"/>
  <c r="H247" i="8"/>
  <c r="H248" i="8"/>
  <c r="C275" i="8"/>
  <c r="R275" i="8" s="1"/>
  <c r="H275" i="8"/>
  <c r="H283" i="8"/>
  <c r="C85" i="8"/>
  <c r="R85" i="8" s="1"/>
  <c r="J204" i="8"/>
  <c r="R204" i="8" s="1"/>
  <c r="J217" i="8"/>
  <c r="AH62" i="2"/>
  <c r="C95" i="8"/>
  <c r="I252" i="8"/>
  <c r="C283" i="8"/>
  <c r="J260" i="8"/>
  <c r="J75" i="8"/>
  <c r="C76" i="8"/>
  <c r="H76" i="8"/>
  <c r="H115" i="8"/>
  <c r="C115" i="8"/>
  <c r="H116" i="8"/>
  <c r="C120" i="8"/>
  <c r="H120" i="8"/>
  <c r="I139" i="8"/>
  <c r="I141" i="8"/>
  <c r="I145" i="8"/>
  <c r="J151" i="8"/>
  <c r="H160" i="8"/>
  <c r="C162" i="8"/>
  <c r="H162" i="8"/>
  <c r="I191" i="8"/>
  <c r="C195" i="8"/>
  <c r="R195" i="8" s="1"/>
  <c r="H195" i="8"/>
  <c r="H196" i="8"/>
  <c r="C197" i="8"/>
  <c r="H197" i="8"/>
  <c r="J203" i="8"/>
  <c r="H204" i="8"/>
  <c r="J209" i="8"/>
  <c r="C227" i="8"/>
  <c r="R227" i="8" s="1"/>
  <c r="C228" i="8"/>
  <c r="H228" i="8"/>
  <c r="J73" i="8"/>
  <c r="J77" i="8"/>
  <c r="H79" i="8"/>
  <c r="C81" i="8"/>
  <c r="R81" i="8" s="1"/>
  <c r="N81" i="8" s="1"/>
  <c r="H81" i="8"/>
  <c r="I91" i="8"/>
  <c r="J93" i="8"/>
  <c r="C102" i="8"/>
  <c r="R102" i="8" s="1"/>
  <c r="H102" i="8"/>
  <c r="H106" i="8"/>
  <c r="C106" i="8"/>
  <c r="I108" i="8"/>
  <c r="J121" i="8"/>
  <c r="J130" i="8"/>
  <c r="J137" i="8"/>
  <c r="J138" i="8"/>
  <c r="C166" i="8"/>
  <c r="R166" i="8" s="1"/>
  <c r="H166" i="8"/>
  <c r="H168" i="8"/>
  <c r="C170" i="8"/>
  <c r="H170" i="8"/>
  <c r="H171" i="8"/>
  <c r="C172" i="8"/>
  <c r="H174" i="8"/>
  <c r="C174" i="8"/>
  <c r="C176" i="8"/>
  <c r="H176" i="8"/>
  <c r="H178" i="8"/>
  <c r="C178" i="8"/>
  <c r="H180" i="8"/>
  <c r="H181" i="8"/>
  <c r="H183" i="8"/>
  <c r="C183" i="8"/>
  <c r="C185" i="8"/>
  <c r="H185" i="8"/>
  <c r="H187" i="8"/>
  <c r="C187" i="8"/>
  <c r="J190" i="8"/>
  <c r="H220" i="8"/>
  <c r="H240" i="8"/>
  <c r="J245" i="8"/>
  <c r="J247" i="8"/>
  <c r="H276" i="8"/>
  <c r="C276" i="8"/>
  <c r="J283" i="8"/>
  <c r="I291" i="8"/>
  <c r="C299" i="8"/>
  <c r="H299" i="8"/>
  <c r="I300" i="8"/>
  <c r="H308" i="8"/>
  <c r="C308" i="8"/>
  <c r="AH111" i="2"/>
  <c r="C180" i="8"/>
  <c r="R180" i="8" s="1"/>
  <c r="C63" i="8"/>
  <c r="AX76" i="1"/>
  <c r="H63" i="8" s="1"/>
  <c r="J64" i="8"/>
  <c r="AH101" i="2"/>
  <c r="AH106" i="2"/>
  <c r="I66" i="8"/>
  <c r="J68" i="8"/>
  <c r="AH109" i="2"/>
  <c r="AX113" i="1"/>
  <c r="H70" i="8" s="1"/>
  <c r="J76" i="8"/>
  <c r="J88" i="8"/>
  <c r="H125" i="8"/>
  <c r="J129" i="8"/>
  <c r="C163" i="8"/>
  <c r="H163" i="8"/>
  <c r="C193" i="8"/>
  <c r="R193" i="8" s="1"/>
  <c r="N193" i="8" s="1"/>
  <c r="H193" i="8"/>
  <c r="H205" i="8"/>
  <c r="J228" i="8"/>
  <c r="C236" i="8"/>
  <c r="H236" i="8"/>
  <c r="H238" i="8"/>
  <c r="C244" i="8"/>
  <c r="H246" i="8"/>
  <c r="H249" i="8"/>
  <c r="C249" i="8"/>
  <c r="J263" i="8"/>
  <c r="J274" i="8"/>
  <c r="I277" i="8"/>
  <c r="AH103" i="2"/>
  <c r="J62" i="8"/>
  <c r="J136" i="8"/>
  <c r="I82" i="8"/>
  <c r="C62" i="8"/>
  <c r="C125" i="8"/>
  <c r="R125" i="8" s="1"/>
  <c r="J160" i="8"/>
  <c r="C237" i="8"/>
  <c r="J262" i="8"/>
  <c r="J257" i="8"/>
  <c r="J246" i="8"/>
  <c r="J162" i="8"/>
  <c r="C171" i="8"/>
  <c r="J244" i="8"/>
  <c r="Z121" i="2"/>
  <c r="J74" i="8"/>
  <c r="H75" i="8"/>
  <c r="C75" i="8"/>
  <c r="H90" i="8"/>
  <c r="C90" i="8"/>
  <c r="C91" i="8"/>
  <c r="H91" i="8"/>
  <c r="H96" i="8"/>
  <c r="H97" i="8"/>
  <c r="C97" i="8"/>
  <c r="R97" i="8" s="1"/>
  <c r="H98" i="8"/>
  <c r="C99" i="8"/>
  <c r="H99" i="8"/>
  <c r="H103" i="8"/>
  <c r="C103" i="8"/>
  <c r="I104" i="8"/>
  <c r="H108" i="8"/>
  <c r="C108" i="8"/>
  <c r="C109" i="8"/>
  <c r="H109" i="8"/>
  <c r="I115" i="8"/>
  <c r="C119" i="8"/>
  <c r="H119" i="8"/>
  <c r="I120" i="8"/>
  <c r="I133" i="8"/>
  <c r="I134" i="8"/>
  <c r="I140" i="8"/>
  <c r="J143" i="8"/>
  <c r="J144" i="8"/>
  <c r="H148" i="8"/>
  <c r="C149" i="8"/>
  <c r="H149" i="8"/>
  <c r="H150" i="8"/>
  <c r="C151" i="8"/>
  <c r="H151" i="8"/>
  <c r="C152" i="8"/>
  <c r="H152" i="8"/>
  <c r="J156" i="8"/>
  <c r="H158" i="8"/>
  <c r="C159" i="8"/>
  <c r="H159" i="8"/>
  <c r="J168" i="8"/>
  <c r="J172" i="8"/>
  <c r="J175" i="8"/>
  <c r="J178" i="8"/>
  <c r="J179" i="8"/>
  <c r="J181" i="8"/>
  <c r="J185" i="8"/>
  <c r="J188" i="8"/>
  <c r="J220" i="8"/>
  <c r="H222" i="8"/>
  <c r="H223" i="8"/>
  <c r="C224" i="8"/>
  <c r="R224" i="8" s="1"/>
  <c r="N224" i="8" s="1"/>
  <c r="H224" i="8"/>
  <c r="AX101" i="1"/>
  <c r="G64" i="8" s="1"/>
  <c r="C68" i="8"/>
  <c r="AX109" i="1"/>
  <c r="H68" i="8" s="1"/>
  <c r="C71" i="8"/>
  <c r="AX115" i="1"/>
  <c r="H71" i="8" s="1"/>
  <c r="C83" i="8"/>
  <c r="R83" i="8" s="1"/>
  <c r="H83" i="8"/>
  <c r="H87" i="8"/>
  <c r="C111" i="8"/>
  <c r="H111" i="8"/>
  <c r="H124" i="8"/>
  <c r="H131" i="8"/>
  <c r="H132" i="8"/>
  <c r="H135" i="8"/>
  <c r="C139" i="8"/>
  <c r="R139" i="8" s="1"/>
  <c r="N139" i="8" s="1"/>
  <c r="H139" i="8"/>
  <c r="C143" i="8"/>
  <c r="H143" i="8"/>
  <c r="C144" i="8"/>
  <c r="H144" i="8"/>
  <c r="C146" i="8"/>
  <c r="H146" i="8"/>
  <c r="H147" i="8"/>
  <c r="C153" i="8"/>
  <c r="H153" i="8"/>
  <c r="C154" i="8"/>
  <c r="H154" i="8"/>
  <c r="H155" i="8"/>
  <c r="H156" i="8"/>
  <c r="C188" i="8"/>
  <c r="H188" i="8"/>
  <c r="C189" i="8"/>
  <c r="H189" i="8"/>
  <c r="H191" i="8"/>
  <c r="I226" i="8"/>
  <c r="H232" i="8"/>
  <c r="C234" i="8"/>
  <c r="H234" i="8"/>
  <c r="H311" i="8"/>
  <c r="C67" i="8"/>
  <c r="AX107" i="1"/>
  <c r="H67" i="8" s="1"/>
  <c r="C82" i="8"/>
  <c r="R82" i="8" s="1"/>
  <c r="H82" i="8"/>
  <c r="H88" i="8"/>
  <c r="C92" i="8"/>
  <c r="H92" i="8"/>
  <c r="G100" i="8"/>
  <c r="H104" i="8"/>
  <c r="C114" i="8"/>
  <c r="H114" i="8"/>
  <c r="C117" i="8"/>
  <c r="H117" i="8"/>
  <c r="H123" i="8"/>
  <c r="H127" i="8"/>
  <c r="H128" i="8"/>
  <c r="C133" i="8"/>
  <c r="H133" i="8"/>
  <c r="H140" i="8"/>
  <c r="C145" i="8"/>
  <c r="H145" i="8"/>
  <c r="H164" i="8"/>
  <c r="H192" i="8"/>
  <c r="H216" i="8"/>
  <c r="C225" i="8"/>
  <c r="H225" i="8"/>
  <c r="C241" i="8"/>
  <c r="H241" i="8"/>
  <c r="I263" i="8"/>
  <c r="C291" i="8"/>
  <c r="H291" i="8"/>
  <c r="H300" i="8"/>
  <c r="H304" i="8"/>
  <c r="C295" i="8"/>
  <c r="H295" i="8"/>
  <c r="C194" i="8"/>
  <c r="H194" i="8"/>
  <c r="C206" i="8"/>
  <c r="H206" i="8"/>
  <c r="C252" i="8"/>
  <c r="R252" i="8" s="1"/>
  <c r="N252" i="8" s="1"/>
  <c r="H252" i="8"/>
  <c r="C270" i="8"/>
  <c r="H270" i="8"/>
  <c r="C286" i="8"/>
  <c r="R286" i="8" s="1"/>
  <c r="H286" i="8"/>
  <c r="C289" i="8"/>
  <c r="R289" i="8" s="1"/>
  <c r="N289" i="8" s="1"/>
  <c r="C301" i="8"/>
  <c r="H301" i="8"/>
  <c r="C312" i="8"/>
  <c r="R312" i="8" s="1"/>
  <c r="N312" i="8" s="1"/>
  <c r="H312" i="8"/>
  <c r="U95" i="2"/>
  <c r="Q54" i="2"/>
  <c r="Q95" i="2"/>
  <c r="O54" i="2"/>
  <c r="U54" i="2"/>
  <c r="M95" i="2"/>
  <c r="M54" i="2"/>
  <c r="K95" i="2"/>
  <c r="G87" i="8"/>
  <c r="G95" i="8"/>
  <c r="G99" i="8"/>
  <c r="G113" i="8"/>
  <c r="G117" i="8"/>
  <c r="G121" i="8"/>
  <c r="G125" i="8"/>
  <c r="L125" i="8" s="1"/>
  <c r="G133" i="8"/>
  <c r="G137" i="8"/>
  <c r="G141" i="8"/>
  <c r="G145" i="8"/>
  <c r="G153" i="8"/>
  <c r="G157" i="8"/>
  <c r="G161" i="8"/>
  <c r="G165" i="8"/>
  <c r="G169" i="8"/>
  <c r="G173" i="8"/>
  <c r="G175" i="8"/>
  <c r="G179" i="8"/>
  <c r="G189" i="8"/>
  <c r="G193" i="8"/>
  <c r="G197" i="8"/>
  <c r="G201" i="8"/>
  <c r="G205" i="8"/>
  <c r="L205" i="8" s="1"/>
  <c r="G213" i="8"/>
  <c r="G225" i="8"/>
  <c r="G229" i="8"/>
  <c r="G235" i="8"/>
  <c r="G237" i="8"/>
  <c r="G241" i="8"/>
  <c r="G247" i="8"/>
  <c r="G251" i="8"/>
  <c r="G255" i="8"/>
  <c r="G259" i="8"/>
  <c r="G263" i="8"/>
  <c r="G267" i="8"/>
  <c r="G271" i="8"/>
  <c r="G275" i="8"/>
  <c r="G279" i="8"/>
  <c r="G283" i="8"/>
  <c r="G287" i="8"/>
  <c r="G291" i="8"/>
  <c r="G303" i="8"/>
  <c r="G313" i="8"/>
  <c r="S95" i="2"/>
  <c r="S54" i="2"/>
  <c r="C54" i="8"/>
  <c r="AX24" i="1"/>
  <c r="H54" i="8" s="1"/>
  <c r="G96" i="8"/>
  <c r="G98" i="8"/>
  <c r="G116" i="8"/>
  <c r="G118" i="8"/>
  <c r="G122" i="8"/>
  <c r="G132" i="8"/>
  <c r="G136" i="8"/>
  <c r="G140" i="8"/>
  <c r="G146" i="8"/>
  <c r="G148" i="8"/>
  <c r="G154" i="8"/>
  <c r="G156" i="8"/>
  <c r="G158" i="8"/>
  <c r="G160" i="8"/>
  <c r="G162" i="8"/>
  <c r="L162" i="8" s="1"/>
  <c r="G164" i="8"/>
  <c r="G166" i="8"/>
  <c r="G170" i="8"/>
  <c r="G172" i="8"/>
  <c r="G178" i="8"/>
  <c r="G180" i="8"/>
  <c r="G188" i="8"/>
  <c r="G190" i="8"/>
  <c r="G192" i="8"/>
  <c r="G196" i="8"/>
  <c r="G198" i="8"/>
  <c r="G202" i="8"/>
  <c r="G204" i="8"/>
  <c r="G206" i="8"/>
  <c r="G208" i="8"/>
  <c r="G210" i="8"/>
  <c r="G212" i="8"/>
  <c r="G216" i="8"/>
  <c r="G218" i="8"/>
  <c r="L218" i="8" s="1"/>
  <c r="G220" i="8"/>
  <c r="G224" i="8"/>
  <c r="G226" i="8"/>
  <c r="G228" i="8"/>
  <c r="G230" i="8"/>
  <c r="G236" i="8"/>
  <c r="G240" i="8"/>
  <c r="G242" i="8"/>
  <c r="G244" i="8"/>
  <c r="G246" i="8"/>
  <c r="G248" i="8"/>
  <c r="G250" i="8"/>
  <c r="G254" i="8"/>
  <c r="G256" i="8"/>
  <c r="G258" i="8"/>
  <c r="G260" i="8"/>
  <c r="G266" i="8"/>
  <c r="G270" i="8"/>
  <c r="G272" i="8"/>
  <c r="G274" i="8"/>
  <c r="G276" i="8"/>
  <c r="G278" i="8"/>
  <c r="G280" i="8"/>
  <c r="G282" i="8"/>
  <c r="G284" i="8"/>
  <c r="G286" i="8"/>
  <c r="G288" i="8"/>
  <c r="G290" i="8"/>
  <c r="G292" i="8"/>
  <c r="G294" i="8"/>
  <c r="G296" i="8"/>
  <c r="G302" i="8"/>
  <c r="G306" i="8"/>
  <c r="G310" i="8"/>
  <c r="G312" i="8"/>
  <c r="G75" i="8"/>
  <c r="G127" i="8"/>
  <c r="G131" i="8"/>
  <c r="G143" i="8"/>
  <c r="G159" i="8"/>
  <c r="G163" i="8"/>
  <c r="G167" i="8"/>
  <c r="G171" i="8"/>
  <c r="G177" i="8"/>
  <c r="G187" i="8"/>
  <c r="G191" i="8"/>
  <c r="G195" i="8"/>
  <c r="G203" i="8"/>
  <c r="G211" i="8"/>
  <c r="G215" i="8"/>
  <c r="G219" i="8"/>
  <c r="G223" i="8"/>
  <c r="G227" i="8"/>
  <c r="G239" i="8"/>
  <c r="G243" i="8"/>
  <c r="G245" i="8"/>
  <c r="G249" i="8"/>
  <c r="G253" i="8"/>
  <c r="G257" i="8"/>
  <c r="G261" i="8"/>
  <c r="G265" i="8"/>
  <c r="G269" i="8"/>
  <c r="G273" i="8"/>
  <c r="G277" i="8"/>
  <c r="G281" i="8"/>
  <c r="G285" i="8"/>
  <c r="G289" i="8"/>
  <c r="G293" i="8"/>
  <c r="G297" i="8"/>
  <c r="G309" i="8"/>
  <c r="W95" i="2"/>
  <c r="O95" i="2"/>
  <c r="K54" i="2"/>
  <c r="W54" i="2"/>
  <c r="C53" i="8"/>
  <c r="AX22" i="1"/>
  <c r="H53" i="8" s="1"/>
  <c r="BG24" i="1"/>
  <c r="AH64" i="2"/>
  <c r="AH66" i="2"/>
  <c r="AH71" i="2"/>
  <c r="C60" i="8"/>
  <c r="AH21" i="2"/>
  <c r="C61" i="8"/>
  <c r="I59" i="8"/>
  <c r="C58" i="8"/>
  <c r="R58" i="8" s="1"/>
  <c r="AX66" i="1"/>
  <c r="C57" i="8"/>
  <c r="R57" i="8" s="1"/>
  <c r="AX64" i="1"/>
  <c r="H57" i="8" s="1"/>
  <c r="J56" i="8"/>
  <c r="AH61" i="2"/>
  <c r="C55" i="8"/>
  <c r="AX60" i="1"/>
  <c r="G55" i="8" s="1"/>
  <c r="C52" i="8"/>
  <c r="AX20" i="1"/>
  <c r="J51" i="8"/>
  <c r="AX16" i="1"/>
  <c r="C50" i="8"/>
  <c r="H315" i="8"/>
  <c r="AH18" i="2"/>
  <c r="I52" i="8"/>
  <c r="J53" i="8"/>
  <c r="C51" i="8"/>
  <c r="J50" i="8"/>
  <c r="AH26" i="1"/>
  <c r="C315" i="8"/>
  <c r="R315" i="8" s="1"/>
  <c r="J278" i="8"/>
  <c r="J279" i="8"/>
  <c r="J280" i="8"/>
  <c r="I284" i="8"/>
  <c r="I274" i="8"/>
  <c r="I275" i="8"/>
  <c r="C277" i="8"/>
  <c r="J293" i="8"/>
  <c r="R293" i="8" s="1"/>
  <c r="J294" i="8"/>
  <c r="J295" i="8"/>
  <c r="J296" i="8"/>
  <c r="J297" i="8"/>
  <c r="J298" i="8"/>
  <c r="J299" i="8"/>
  <c r="J301" i="8"/>
  <c r="J302" i="8"/>
  <c r="J303" i="8"/>
  <c r="J304" i="8"/>
  <c r="J305" i="8"/>
  <c r="J306" i="8"/>
  <c r="I315" i="8"/>
  <c r="J271" i="8"/>
  <c r="J272" i="8"/>
  <c r="J273" i="8"/>
  <c r="I285" i="8"/>
  <c r="I288" i="8"/>
  <c r="C290" i="8"/>
  <c r="R290" i="8" s="1"/>
  <c r="J124" i="8"/>
  <c r="I142" i="8"/>
  <c r="C150" i="8"/>
  <c r="I199" i="8"/>
  <c r="I208" i="8"/>
  <c r="C210" i="8"/>
  <c r="C215" i="8"/>
  <c r="R215" i="8" s="1"/>
  <c r="C216" i="8"/>
  <c r="C217" i="8"/>
  <c r="C218" i="8"/>
  <c r="J233" i="8"/>
  <c r="J235" i="8"/>
  <c r="R235" i="8" s="1"/>
  <c r="N235" i="8" s="1"/>
  <c r="C240" i="8"/>
  <c r="R240" i="8" s="1"/>
  <c r="C242" i="8"/>
  <c r="C245" i="8"/>
  <c r="C246" i="8"/>
  <c r="C247" i="8"/>
  <c r="C248" i="8"/>
  <c r="J250" i="8"/>
  <c r="J251" i="8"/>
  <c r="C268" i="8"/>
  <c r="C269" i="8"/>
  <c r="J285" i="8"/>
  <c r="R285" i="8" s="1"/>
  <c r="AH20" i="2"/>
  <c r="J52" i="8"/>
  <c r="I54" i="8"/>
  <c r="I58" i="8"/>
  <c r="AH67" i="2"/>
  <c r="J72" i="8"/>
  <c r="AH117" i="2"/>
  <c r="J89" i="8"/>
  <c r="J92" i="8"/>
  <c r="I124" i="8"/>
  <c r="J218" i="8"/>
  <c r="I253" i="8"/>
  <c r="I258" i="8"/>
  <c r="J268" i="8"/>
  <c r="R268" i="8" s="1"/>
  <c r="N268" i="8" s="1"/>
  <c r="J269" i="8"/>
  <c r="J277" i="8"/>
  <c r="AH105" i="2"/>
  <c r="I78" i="8"/>
  <c r="I80" i="8"/>
  <c r="I113" i="8"/>
  <c r="J119" i="8"/>
  <c r="I127" i="8"/>
  <c r="I146" i="8"/>
  <c r="C181" i="8"/>
  <c r="J212" i="8"/>
  <c r="R212" i="8" s="1"/>
  <c r="I227" i="8"/>
  <c r="I248" i="8"/>
  <c r="J311" i="8"/>
  <c r="AD28" i="2"/>
  <c r="AH60" i="2"/>
  <c r="I77" i="8"/>
  <c r="J80" i="8"/>
  <c r="I85" i="8"/>
  <c r="I90" i="8"/>
  <c r="J106" i="8"/>
  <c r="J114" i="8"/>
  <c r="I186" i="8"/>
  <c r="J200" i="8"/>
  <c r="I221" i="8"/>
  <c r="J150" i="8"/>
  <c r="J177" i="8"/>
  <c r="J256" i="8"/>
  <c r="R256" i="8" s="1"/>
  <c r="N256" i="8" s="1"/>
  <c r="I110" i="8"/>
  <c r="I109" i="8"/>
  <c r="I50" i="8"/>
  <c r="AH17" i="2"/>
  <c r="I64" i="8"/>
  <c r="AH102" i="2"/>
  <c r="I89" i="8"/>
  <c r="C93" i="8"/>
  <c r="C96" i="8"/>
  <c r="R96" i="8" s="1"/>
  <c r="N96" i="8" s="1"/>
  <c r="C100" i="8"/>
  <c r="I105" i="8"/>
  <c r="J118" i="8"/>
  <c r="I123" i="8"/>
  <c r="C124" i="8"/>
  <c r="J126" i="8"/>
  <c r="J255" i="8"/>
  <c r="C264" i="8"/>
  <c r="I272" i="8"/>
  <c r="I279" i="8"/>
  <c r="C281" i="8"/>
  <c r="J291" i="8"/>
  <c r="J292" i="8"/>
  <c r="C310" i="8"/>
  <c r="P54" i="2"/>
  <c r="P95" i="2"/>
  <c r="I53" i="8"/>
  <c r="AH23" i="2"/>
  <c r="J95" i="8"/>
  <c r="C101" i="8"/>
  <c r="C104" i="8"/>
  <c r="I106" i="8"/>
  <c r="J267" i="8"/>
  <c r="I271" i="8"/>
  <c r="J276" i="8"/>
  <c r="I280" i="8"/>
  <c r="I309" i="8"/>
  <c r="C314" i="8"/>
  <c r="L54" i="2"/>
  <c r="L95" i="2"/>
  <c r="T54" i="2"/>
  <c r="T95" i="2"/>
  <c r="I178" i="8"/>
  <c r="I254" i="8"/>
  <c r="AH110" i="2"/>
  <c r="C77" i="8"/>
  <c r="C78" i="8"/>
  <c r="R78" i="8" s="1"/>
  <c r="I79" i="8"/>
  <c r="I177" i="8"/>
  <c r="J300" i="8"/>
  <c r="AH107" i="2"/>
  <c r="J67" i="8"/>
  <c r="J157" i="8"/>
  <c r="J158" i="8"/>
  <c r="J159" i="8"/>
  <c r="C160" i="8"/>
  <c r="J176" i="8"/>
  <c r="I56" i="8"/>
  <c r="AH65" i="2"/>
  <c r="J60" i="8"/>
  <c r="AH70" i="2"/>
  <c r="J61" i="8"/>
  <c r="AH72" i="2"/>
  <c r="I67" i="8"/>
  <c r="AH108" i="2"/>
  <c r="J79" i="8"/>
  <c r="I97" i="8"/>
  <c r="I99" i="8"/>
  <c r="J101" i="8"/>
  <c r="J103" i="8"/>
  <c r="J104" i="8"/>
  <c r="C105" i="8"/>
  <c r="R105" i="8" s="1"/>
  <c r="C107" i="8"/>
  <c r="R107" i="8" s="1"/>
  <c r="J152" i="8"/>
  <c r="I155" i="8"/>
  <c r="I156" i="8"/>
  <c r="C157" i="8"/>
  <c r="C158" i="8"/>
  <c r="J115" i="8"/>
  <c r="I128" i="8"/>
  <c r="I130" i="8"/>
  <c r="I131" i="8"/>
  <c r="J134" i="8"/>
  <c r="R134" i="8" s="1"/>
  <c r="C205" i="8"/>
  <c r="R205" i="8" s="1"/>
  <c r="N205" i="8" s="1"/>
  <c r="J219" i="8"/>
  <c r="J234" i="8"/>
  <c r="J238" i="8"/>
  <c r="J239" i="8"/>
  <c r="I240" i="8"/>
  <c r="I241" i="8"/>
  <c r="J112" i="8"/>
  <c r="J128" i="8"/>
  <c r="J131" i="8"/>
  <c r="I132" i="8"/>
  <c r="J149" i="8"/>
  <c r="J161" i="8"/>
  <c r="C179" i="8"/>
  <c r="J202" i="8"/>
  <c r="I293" i="8"/>
  <c r="I144" i="8"/>
  <c r="AH22" i="2"/>
  <c r="J54" i="8"/>
  <c r="C74" i="8"/>
  <c r="J141" i="8"/>
  <c r="J154" i="8"/>
  <c r="J155" i="8"/>
  <c r="J163" i="8"/>
  <c r="I175" i="8"/>
  <c r="J197" i="8"/>
  <c r="J198" i="8"/>
  <c r="J249" i="8"/>
  <c r="AH75" i="2"/>
  <c r="I73" i="8"/>
  <c r="I74" i="8"/>
  <c r="J108" i="8"/>
  <c r="J111" i="8"/>
  <c r="J145" i="8"/>
  <c r="I168" i="8"/>
  <c r="J174" i="8"/>
  <c r="J184" i="8"/>
  <c r="J236" i="8"/>
  <c r="I239" i="8"/>
  <c r="J243" i="8"/>
  <c r="J265" i="8"/>
  <c r="J282" i="8"/>
  <c r="R282" i="8" s="1"/>
  <c r="N282" i="8" s="1"/>
  <c r="I287" i="8"/>
  <c r="I301" i="8"/>
  <c r="I303" i="8"/>
  <c r="J99" i="8"/>
  <c r="I219" i="8"/>
  <c r="J221" i="8"/>
  <c r="G15" i="10"/>
  <c r="I138" i="8"/>
  <c r="AH116" i="2"/>
  <c r="I197" i="8"/>
  <c r="I135" i="8"/>
  <c r="I237" i="8"/>
  <c r="J142" i="8"/>
  <c r="I179" i="8"/>
  <c r="I206" i="8"/>
  <c r="I217" i="8"/>
  <c r="J258" i="8"/>
  <c r="I267" i="8"/>
  <c r="BI23" i="1"/>
  <c r="L294" i="8" l="1"/>
  <c r="L148" i="8"/>
  <c r="R313" i="8"/>
  <c r="G128" i="8"/>
  <c r="G176" i="8"/>
  <c r="G151" i="8"/>
  <c r="G149" i="8"/>
  <c r="G138" i="8"/>
  <c r="G123" i="8"/>
  <c r="G111" i="8"/>
  <c r="G108" i="8"/>
  <c r="L108" i="8" s="1"/>
  <c r="M108" i="8" s="1"/>
  <c r="G107" i="8"/>
  <c r="G97" i="8"/>
  <c r="G83" i="8"/>
  <c r="G70" i="8"/>
  <c r="L70" i="8" s="1"/>
  <c r="M70" i="8" s="1"/>
  <c r="N113" i="8"/>
  <c r="O113" i="8" s="1"/>
  <c r="R104" i="8"/>
  <c r="N104" i="8" s="1"/>
  <c r="G104" i="8"/>
  <c r="G103" i="8"/>
  <c r="L103" i="8" s="1"/>
  <c r="M103" i="8" s="1"/>
  <c r="G85" i="8"/>
  <c r="G115" i="8"/>
  <c r="L115" i="8" s="1"/>
  <c r="M115" i="8" s="1"/>
  <c r="G129" i="8"/>
  <c r="L129" i="8" s="1"/>
  <c r="M129" i="8" s="1"/>
  <c r="AW68" i="1"/>
  <c r="AL69" i="1" s="1"/>
  <c r="AW60" i="1"/>
  <c r="AL61" i="1" s="1"/>
  <c r="AW72" i="1"/>
  <c r="AL73" i="1" s="1"/>
  <c r="AW18" i="1"/>
  <c r="AL19" i="1" s="1"/>
  <c r="N191" i="8"/>
  <c r="N223" i="8"/>
  <c r="N213" i="8"/>
  <c r="AW76" i="1"/>
  <c r="F63" i="8" s="1"/>
  <c r="N240" i="8"/>
  <c r="AW22" i="1"/>
  <c r="AL23" i="1" s="1"/>
  <c r="BB23" i="1" s="1"/>
  <c r="BC23" i="1" s="1"/>
  <c r="N147" i="8"/>
  <c r="H58" i="8"/>
  <c r="G58" i="8"/>
  <c r="G305" i="8"/>
  <c r="G299" i="8"/>
  <c r="L299" i="8" s="1"/>
  <c r="M299" i="8" s="1"/>
  <c r="G183" i="8"/>
  <c r="L183" i="8" s="1"/>
  <c r="M183" i="8" s="1"/>
  <c r="G185" i="8"/>
  <c r="L185" i="8" s="1"/>
  <c r="M185" i="8" s="1"/>
  <c r="G186" i="8"/>
  <c r="R184" i="8"/>
  <c r="N184" i="8" s="1"/>
  <c r="G181" i="8"/>
  <c r="L181" i="8" s="1"/>
  <c r="M181" i="8" s="1"/>
  <c r="R168" i="8"/>
  <c r="N168" i="8" s="1"/>
  <c r="G78" i="8"/>
  <c r="L78" i="8" s="1"/>
  <c r="M78" i="8" s="1"/>
  <c r="G77" i="8"/>
  <c r="G182" i="8"/>
  <c r="L182" i="8" s="1"/>
  <c r="M182" i="8" s="1"/>
  <c r="G298" i="8"/>
  <c r="L298" i="8" s="1"/>
  <c r="M298" i="8" s="1"/>
  <c r="R299" i="8"/>
  <c r="N299" i="8" s="1"/>
  <c r="R296" i="8"/>
  <c r="R232" i="8"/>
  <c r="N232" i="8" s="1"/>
  <c r="R136" i="8"/>
  <c r="N136" i="8" s="1"/>
  <c r="O136" i="8" s="1"/>
  <c r="R119" i="8"/>
  <c r="N119" i="8" s="1"/>
  <c r="R111" i="8"/>
  <c r="N111" i="8" s="1"/>
  <c r="R263" i="8"/>
  <c r="N263" i="8" s="1"/>
  <c r="R129" i="8"/>
  <c r="N129" i="8" s="1"/>
  <c r="R130" i="8"/>
  <c r="N130" i="8" s="1"/>
  <c r="R115" i="8"/>
  <c r="N115" i="8" s="1"/>
  <c r="R314" i="8"/>
  <c r="N314" i="8" s="1"/>
  <c r="O314" i="8" s="1"/>
  <c r="R292" i="8"/>
  <c r="R278" i="8"/>
  <c r="N278" i="8" s="1"/>
  <c r="R269" i="8"/>
  <c r="N269" i="8" s="1"/>
  <c r="R243" i="8"/>
  <c r="N243" i="8" s="1"/>
  <c r="O243" i="8" s="1"/>
  <c r="R157" i="8"/>
  <c r="N157" i="8" s="1"/>
  <c r="O157" i="8" s="1"/>
  <c r="R156" i="8"/>
  <c r="N156" i="8" s="1"/>
  <c r="O156" i="8" s="1"/>
  <c r="R108" i="8"/>
  <c r="N108" i="8" s="1"/>
  <c r="R95" i="8"/>
  <c r="N95" i="8" s="1"/>
  <c r="O95" i="8" s="1"/>
  <c r="R99" i="8"/>
  <c r="N99" i="8" s="1"/>
  <c r="O99" i="8" s="1"/>
  <c r="V120" i="1"/>
  <c r="V120" i="2" s="1"/>
  <c r="R62" i="8"/>
  <c r="N62" i="8" s="1"/>
  <c r="V79" i="1"/>
  <c r="AD81" i="1" s="1"/>
  <c r="N201" i="8"/>
  <c r="O201" i="8" s="1"/>
  <c r="R161" i="8"/>
  <c r="N161" i="8" s="1"/>
  <c r="O161" i="8" s="1"/>
  <c r="R152" i="8"/>
  <c r="N152" i="8" s="1"/>
  <c r="R300" i="8"/>
  <c r="N300" i="8" s="1"/>
  <c r="R271" i="8"/>
  <c r="N271" i="8" s="1"/>
  <c r="O271" i="8" s="1"/>
  <c r="R53" i="8"/>
  <c r="N53" i="8" s="1"/>
  <c r="R64" i="8"/>
  <c r="N64" i="8" s="1"/>
  <c r="O64" i="8" s="1"/>
  <c r="N180" i="8"/>
  <c r="O180" i="8" s="1"/>
  <c r="N125" i="8"/>
  <c r="O125" i="8" s="1"/>
  <c r="N102" i="8"/>
  <c r="N173" i="8"/>
  <c r="O173" i="8" s="1"/>
  <c r="R277" i="8"/>
  <c r="N277" i="8" s="1"/>
  <c r="O277" i="8" s="1"/>
  <c r="R71" i="8"/>
  <c r="N71" i="8" s="1"/>
  <c r="R91" i="8"/>
  <c r="N91" i="8" s="1"/>
  <c r="R112" i="8"/>
  <c r="N112" i="8" s="1"/>
  <c r="N134" i="8"/>
  <c r="R72" i="8"/>
  <c r="N72" i="8" s="1"/>
  <c r="N285" i="8"/>
  <c r="O285" i="8" s="1"/>
  <c r="N296" i="8"/>
  <c r="O296" i="8" s="1"/>
  <c r="R144" i="8"/>
  <c r="N144" i="8" s="1"/>
  <c r="R257" i="8"/>
  <c r="N257" i="8" s="1"/>
  <c r="O257" i="8" s="1"/>
  <c r="R137" i="8"/>
  <c r="N137" i="8" s="1"/>
  <c r="O137" i="8" s="1"/>
  <c r="N65" i="8"/>
  <c r="R140" i="8"/>
  <c r="N140" i="8" s="1"/>
  <c r="O140" i="8" s="1"/>
  <c r="N309" i="8"/>
  <c r="O309" i="8" s="1"/>
  <c r="N127" i="8"/>
  <c r="O127" i="8" s="1"/>
  <c r="R87" i="8"/>
  <c r="R52" i="8"/>
  <c r="N52" i="8" s="1"/>
  <c r="N98" i="8"/>
  <c r="O98" i="8" s="1"/>
  <c r="R236" i="8"/>
  <c r="N236" i="8" s="1"/>
  <c r="O236" i="8" s="1"/>
  <c r="R74" i="8"/>
  <c r="N74" i="8" s="1"/>
  <c r="R128" i="8"/>
  <c r="N128" i="8" s="1"/>
  <c r="O128" i="8" s="1"/>
  <c r="R219" i="8"/>
  <c r="N219" i="8" s="1"/>
  <c r="O219" i="8" s="1"/>
  <c r="N107" i="8"/>
  <c r="O107" i="8" s="1"/>
  <c r="R60" i="8"/>
  <c r="N60" i="8" s="1"/>
  <c r="O60" i="8" s="1"/>
  <c r="N315" i="8"/>
  <c r="R51" i="8"/>
  <c r="N51" i="8" s="1"/>
  <c r="L55" i="8"/>
  <c r="N85" i="8"/>
  <c r="N84" i="8"/>
  <c r="R80" i="8"/>
  <c r="N80" i="8" s="1"/>
  <c r="N66" i="8"/>
  <c r="N313" i="8"/>
  <c r="O313" i="8" s="1"/>
  <c r="N59" i="8"/>
  <c r="O59" i="8" s="1"/>
  <c r="R50" i="8"/>
  <c r="N50" i="8" s="1"/>
  <c r="R54" i="8"/>
  <c r="N54" i="8" s="1"/>
  <c r="N58" i="8"/>
  <c r="R63" i="8"/>
  <c r="N63" i="8" s="1"/>
  <c r="R55" i="8"/>
  <c r="N55" i="8" s="1"/>
  <c r="O55" i="8" s="1"/>
  <c r="N57" i="8"/>
  <c r="R56" i="8"/>
  <c r="N56" i="8" s="1"/>
  <c r="R61" i="8"/>
  <c r="N61" i="8" s="1"/>
  <c r="R67" i="8"/>
  <c r="N67" i="8" s="1"/>
  <c r="R70" i="8"/>
  <c r="N70" i="8" s="1"/>
  <c r="R68" i="8"/>
  <c r="N68" i="8" s="1"/>
  <c r="BL104" i="1"/>
  <c r="BM104" i="1" s="1"/>
  <c r="N78" i="8"/>
  <c r="G80" i="8"/>
  <c r="L80" i="8" s="1"/>
  <c r="M80" i="8" s="1"/>
  <c r="N87" i="8"/>
  <c r="O87" i="8" s="1"/>
  <c r="N86" i="8"/>
  <c r="N82" i="8"/>
  <c r="R89" i="8"/>
  <c r="N89" i="8" s="1"/>
  <c r="N97" i="8"/>
  <c r="R92" i="8"/>
  <c r="N92" i="8" s="1"/>
  <c r="G94" i="8"/>
  <c r="L94" i="8" s="1"/>
  <c r="M94" i="8" s="1"/>
  <c r="G92" i="8"/>
  <c r="R101" i="8"/>
  <c r="N101" i="8" s="1"/>
  <c r="O101" i="8" s="1"/>
  <c r="R106" i="8"/>
  <c r="N106" i="8" s="1"/>
  <c r="N105" i="8"/>
  <c r="G106" i="8"/>
  <c r="G105" i="8"/>
  <c r="L105" i="8" s="1"/>
  <c r="M105" i="8" s="1"/>
  <c r="G114" i="8"/>
  <c r="G112" i="8"/>
  <c r="G109" i="8"/>
  <c r="L109" i="8" s="1"/>
  <c r="M109" i="8" s="1"/>
  <c r="R114" i="8"/>
  <c r="N114" i="8" s="1"/>
  <c r="R116" i="8"/>
  <c r="N116" i="8" s="1"/>
  <c r="O116" i="8" s="1"/>
  <c r="N123" i="8"/>
  <c r="O123" i="8" s="1"/>
  <c r="R122" i="8"/>
  <c r="N122" i="8" s="1"/>
  <c r="O122" i="8" s="1"/>
  <c r="R118" i="8"/>
  <c r="N118" i="8" s="1"/>
  <c r="O118" i="8" s="1"/>
  <c r="G124" i="8"/>
  <c r="L124" i="8" s="1"/>
  <c r="M124" i="8" s="1"/>
  <c r="G135" i="8"/>
  <c r="L135" i="8" s="1"/>
  <c r="M135" i="8" s="1"/>
  <c r="G134" i="8"/>
  <c r="R131" i="8"/>
  <c r="N131" i="8" s="1"/>
  <c r="O131" i="8" s="1"/>
  <c r="G130" i="8"/>
  <c r="L130" i="8" s="1"/>
  <c r="M130" i="8" s="1"/>
  <c r="G139" i="8"/>
  <c r="O139" i="8" s="1"/>
  <c r="G144" i="8"/>
  <c r="L144" i="8" s="1"/>
  <c r="M144" i="8" s="1"/>
  <c r="R142" i="8"/>
  <c r="N142" i="8" s="1"/>
  <c r="R141" i="8"/>
  <c r="N141" i="8" s="1"/>
  <c r="O141" i="8" s="1"/>
  <c r="G142" i="8"/>
  <c r="L142" i="8" s="1"/>
  <c r="M142" i="8" s="1"/>
  <c r="R150" i="8"/>
  <c r="N150" i="8" s="1"/>
  <c r="G147" i="8"/>
  <c r="R145" i="8"/>
  <c r="N145" i="8" s="1"/>
  <c r="O145" i="8" s="1"/>
  <c r="G152" i="8"/>
  <c r="L152" i="8" s="1"/>
  <c r="M152" i="8" s="1"/>
  <c r="R153" i="8"/>
  <c r="N153" i="8" s="1"/>
  <c r="O153" i="8" s="1"/>
  <c r="G150" i="8"/>
  <c r="L150" i="8" s="1"/>
  <c r="M150" i="8" s="1"/>
  <c r="R154" i="8"/>
  <c r="N154" i="8" s="1"/>
  <c r="O154" i="8" s="1"/>
  <c r="G155" i="8"/>
  <c r="L155" i="8" s="1"/>
  <c r="M155" i="8" s="1"/>
  <c r="N166" i="8"/>
  <c r="O166" i="8" s="1"/>
  <c r="N164" i="8"/>
  <c r="O164" i="8" s="1"/>
  <c r="R167" i="8"/>
  <c r="N167" i="8" s="1"/>
  <c r="O167" i="8" s="1"/>
  <c r="G168" i="8"/>
  <c r="L168" i="8" s="1"/>
  <c r="M168" i="8" s="1"/>
  <c r="R163" i="8"/>
  <c r="N163" i="8" s="1"/>
  <c r="O163" i="8" s="1"/>
  <c r="R176" i="8"/>
  <c r="N176" i="8" s="1"/>
  <c r="O176" i="8" s="1"/>
  <c r="R177" i="8"/>
  <c r="N177" i="8" s="1"/>
  <c r="O177" i="8" s="1"/>
  <c r="G174" i="8"/>
  <c r="L174" i="8" s="1"/>
  <c r="M174" i="8" s="1"/>
  <c r="R178" i="8"/>
  <c r="N178" i="8" s="1"/>
  <c r="O178" i="8" s="1"/>
  <c r="R172" i="8"/>
  <c r="N172" i="8" s="1"/>
  <c r="O172" i="8" s="1"/>
  <c r="N182" i="8"/>
  <c r="R187" i="8"/>
  <c r="N187" i="8" s="1"/>
  <c r="O187" i="8" s="1"/>
  <c r="R186" i="8"/>
  <c r="N186" i="8" s="1"/>
  <c r="O186" i="8" s="1"/>
  <c r="G184" i="8"/>
  <c r="L184" i="8" s="1"/>
  <c r="M184" i="8" s="1"/>
  <c r="R188" i="8"/>
  <c r="N188" i="8" s="1"/>
  <c r="O188" i="8" s="1"/>
  <c r="N195" i="8"/>
  <c r="O195" i="8" s="1"/>
  <c r="R194" i="8"/>
  <c r="N194" i="8" s="1"/>
  <c r="R197" i="8"/>
  <c r="N197" i="8" s="1"/>
  <c r="O197" i="8" s="1"/>
  <c r="G194" i="8"/>
  <c r="R192" i="8"/>
  <c r="N192" i="8" s="1"/>
  <c r="O192" i="8" s="1"/>
  <c r="R198" i="8"/>
  <c r="N198" i="8" s="1"/>
  <c r="O198" i="8" s="1"/>
  <c r="R196" i="8"/>
  <c r="N196" i="8" s="1"/>
  <c r="O196" i="8" s="1"/>
  <c r="N204" i="8"/>
  <c r="O204" i="8" s="1"/>
  <c r="R202" i="8"/>
  <c r="N202" i="8" s="1"/>
  <c r="O202" i="8" s="1"/>
  <c r="R200" i="8"/>
  <c r="N200" i="8" s="1"/>
  <c r="G199" i="8"/>
  <c r="L199" i="8" s="1"/>
  <c r="M199" i="8" s="1"/>
  <c r="O205" i="8"/>
  <c r="G207" i="8"/>
  <c r="O207" i="8" s="1"/>
  <c r="G200" i="8"/>
  <c r="O200" i="8" s="1"/>
  <c r="R203" i="8"/>
  <c r="N203" i="8" s="1"/>
  <c r="O203" i="8" s="1"/>
  <c r="N215" i="8"/>
  <c r="O215" i="8" s="1"/>
  <c r="N212" i="8"/>
  <c r="O212" i="8" s="1"/>
  <c r="R209" i="8"/>
  <c r="N209" i="8" s="1"/>
  <c r="G214" i="8"/>
  <c r="L214" i="8" s="1"/>
  <c r="M214" i="8" s="1"/>
  <c r="G209" i="8"/>
  <c r="R211" i="8"/>
  <c r="N211" i="8" s="1"/>
  <c r="O211" i="8" s="1"/>
  <c r="R218" i="8"/>
  <c r="N218" i="8" s="1"/>
  <c r="O218" i="8" s="1"/>
  <c r="R220" i="8"/>
  <c r="N220" i="8" s="1"/>
  <c r="O220" i="8" s="1"/>
  <c r="G221" i="8"/>
  <c r="L221" i="8" s="1"/>
  <c r="M221" i="8" s="1"/>
  <c r="R225" i="8"/>
  <c r="N225" i="8" s="1"/>
  <c r="O225" i="8" s="1"/>
  <c r="R221" i="8"/>
  <c r="N221" i="8" s="1"/>
  <c r="G222" i="8"/>
  <c r="L222" i="8" s="1"/>
  <c r="M222" i="8" s="1"/>
  <c r="G217" i="8"/>
  <c r="L217" i="8" s="1"/>
  <c r="M217" i="8" s="1"/>
  <c r="N230" i="8"/>
  <c r="O230" i="8" s="1"/>
  <c r="N227" i="8"/>
  <c r="O227" i="8" s="1"/>
  <c r="N226" i="8"/>
  <c r="O226" i="8" s="1"/>
  <c r="H231" i="8"/>
  <c r="R228" i="8"/>
  <c r="N228" i="8" s="1"/>
  <c r="O228" i="8" s="1"/>
  <c r="R231" i="8"/>
  <c r="N231" i="8" s="1"/>
  <c r="O231" i="8" s="1"/>
  <c r="G233" i="8"/>
  <c r="L233" i="8" s="1"/>
  <c r="M233" i="8" s="1"/>
  <c r="R237" i="8"/>
  <c r="N237" i="8" s="1"/>
  <c r="O237" i="8" s="1"/>
  <c r="R239" i="8"/>
  <c r="N239" i="8" s="1"/>
  <c r="O239" i="8" s="1"/>
  <c r="R241" i="8"/>
  <c r="N241" i="8" s="1"/>
  <c r="O241" i="8" s="1"/>
  <c r="G238" i="8"/>
  <c r="L238" i="8" s="1"/>
  <c r="M238" i="8" s="1"/>
  <c r="R244" i="8"/>
  <c r="N244" i="8" s="1"/>
  <c r="O244" i="8" s="1"/>
  <c r="R245" i="8"/>
  <c r="N245" i="8" s="1"/>
  <c r="O245" i="8" s="1"/>
  <c r="R248" i="8"/>
  <c r="N248" i="8" s="1"/>
  <c r="O248" i="8" s="1"/>
  <c r="R249" i="8"/>
  <c r="N249" i="8" s="1"/>
  <c r="O249" i="8" s="1"/>
  <c r="G252" i="8"/>
  <c r="L252" i="8" s="1"/>
  <c r="M252" i="8" s="1"/>
  <c r="N261" i="8"/>
  <c r="O261" i="8" s="1"/>
  <c r="N254" i="8"/>
  <c r="O254" i="8" s="1"/>
  <c r="R259" i="8"/>
  <c r="N259" i="8" s="1"/>
  <c r="O259" i="8" s="1"/>
  <c r="R258" i="8"/>
  <c r="N258" i="8" s="1"/>
  <c r="O258" i="8" s="1"/>
  <c r="R255" i="8"/>
  <c r="N255" i="8" s="1"/>
  <c r="O255" i="8" s="1"/>
  <c r="R260" i="8"/>
  <c r="N260" i="8" s="1"/>
  <c r="O260" i="8" s="1"/>
  <c r="N266" i="8"/>
  <c r="O266" i="8" s="1"/>
  <c r="R270" i="8"/>
  <c r="N270" i="8" s="1"/>
  <c r="O270" i="8" s="1"/>
  <c r="R267" i="8"/>
  <c r="N267" i="8" s="1"/>
  <c r="O267" i="8" s="1"/>
  <c r="G264" i="8"/>
  <c r="L264" i="8" s="1"/>
  <c r="M264" i="8" s="1"/>
  <c r="G268" i="8"/>
  <c r="O268" i="8" s="1"/>
  <c r="N275" i="8"/>
  <c r="O275" i="8" s="1"/>
  <c r="R279" i="8"/>
  <c r="N279" i="8" s="1"/>
  <c r="N286" i="8"/>
  <c r="O286" i="8" s="1"/>
  <c r="N284" i="8"/>
  <c r="O284" i="8" s="1"/>
  <c r="R283" i="8"/>
  <c r="N283" i="8" s="1"/>
  <c r="O283" i="8" s="1"/>
  <c r="R287" i="8"/>
  <c r="N287" i="8" s="1"/>
  <c r="O287" i="8" s="1"/>
  <c r="R281" i="8"/>
  <c r="N281" i="8" s="1"/>
  <c r="O281" i="8" s="1"/>
  <c r="R280" i="8"/>
  <c r="N280" i="8" s="1"/>
  <c r="O280" i="8" s="1"/>
  <c r="N293" i="8"/>
  <c r="O293" i="8" s="1"/>
  <c r="N292" i="8"/>
  <c r="O292" i="8" s="1"/>
  <c r="N290" i="8"/>
  <c r="O290" i="8" s="1"/>
  <c r="R294" i="8"/>
  <c r="N294" i="8" s="1"/>
  <c r="O294" i="8" s="1"/>
  <c r="R291" i="8"/>
  <c r="N291" i="8" s="1"/>
  <c r="O291" i="8" s="1"/>
  <c r="R295" i="8"/>
  <c r="N295" i="8" s="1"/>
  <c r="R301" i="8"/>
  <c r="N301" i="8" s="1"/>
  <c r="R306" i="8"/>
  <c r="N306" i="8" s="1"/>
  <c r="O306" i="8" s="1"/>
  <c r="R303" i="8"/>
  <c r="N303" i="8" s="1"/>
  <c r="O303" i="8" s="1"/>
  <c r="R311" i="8"/>
  <c r="N311" i="8" s="1"/>
  <c r="R310" i="8"/>
  <c r="N310" i="8" s="1"/>
  <c r="O310" i="8" s="1"/>
  <c r="N307" i="8"/>
  <c r="R308" i="8"/>
  <c r="N308" i="8" s="1"/>
  <c r="O312" i="8"/>
  <c r="L312" i="8"/>
  <c r="M312" i="8" s="1"/>
  <c r="L310" i="8"/>
  <c r="M310" i="8" s="1"/>
  <c r="L313" i="8"/>
  <c r="M313" i="8" s="1"/>
  <c r="L309" i="8"/>
  <c r="M309" i="8" s="1"/>
  <c r="L302" i="8"/>
  <c r="M302" i="8" s="1"/>
  <c r="R304" i="8"/>
  <c r="N304" i="8" s="1"/>
  <c r="L306" i="8"/>
  <c r="M306" i="8" s="1"/>
  <c r="L305" i="8"/>
  <c r="M305" i="8" s="1"/>
  <c r="L303" i="8"/>
  <c r="M303" i="8" s="1"/>
  <c r="R305" i="8"/>
  <c r="N305" i="8" s="1"/>
  <c r="R302" i="8"/>
  <c r="N302" i="8" s="1"/>
  <c r="O302" i="8" s="1"/>
  <c r="R298" i="8"/>
  <c r="N298" i="8" s="1"/>
  <c r="L291" i="8"/>
  <c r="M291" i="8" s="1"/>
  <c r="L297" i="8"/>
  <c r="M297" i="8" s="1"/>
  <c r="O289" i="8"/>
  <c r="L289" i="8"/>
  <c r="L296" i="8"/>
  <c r="M296" i="8" s="1"/>
  <c r="L293" i="8"/>
  <c r="M293" i="8" s="1"/>
  <c r="R297" i="8"/>
  <c r="N297" i="8" s="1"/>
  <c r="O297" i="8" s="1"/>
  <c r="L290" i="8"/>
  <c r="M290" i="8" s="1"/>
  <c r="L292" i="8"/>
  <c r="M292" i="8" s="1"/>
  <c r="L288" i="8"/>
  <c r="M288" i="8" s="1"/>
  <c r="O282" i="8"/>
  <c r="L282" i="8"/>
  <c r="M282" i="8" s="1"/>
  <c r="R288" i="8"/>
  <c r="N288" i="8" s="1"/>
  <c r="O288" i="8" s="1"/>
  <c r="L283" i="8"/>
  <c r="M283" i="8" s="1"/>
  <c r="L287" i="8"/>
  <c r="M287" i="8" s="1"/>
  <c r="L280" i="8"/>
  <c r="M280" i="8" s="1"/>
  <c r="L285" i="8"/>
  <c r="M285" i="8" s="1"/>
  <c r="L284" i="8"/>
  <c r="M284" i="8" s="1"/>
  <c r="L281" i="8"/>
  <c r="M281" i="8" s="1"/>
  <c r="L286" i="8"/>
  <c r="M286" i="8" s="1"/>
  <c r="L277" i="8"/>
  <c r="M277" i="8" s="1"/>
  <c r="L276" i="8"/>
  <c r="M276" i="8" s="1"/>
  <c r="L272" i="8"/>
  <c r="M272" i="8" s="1"/>
  <c r="L274" i="8"/>
  <c r="M274" i="8" s="1"/>
  <c r="R276" i="8"/>
  <c r="N276" i="8" s="1"/>
  <c r="O276" i="8" s="1"/>
  <c r="O279" i="8"/>
  <c r="L279" i="8"/>
  <c r="M279" i="8" s="1"/>
  <c r="R272" i="8"/>
  <c r="N272" i="8" s="1"/>
  <c r="O272" i="8" s="1"/>
  <c r="R274" i="8"/>
  <c r="N274" i="8" s="1"/>
  <c r="O274" i="8" s="1"/>
  <c r="L273" i="8"/>
  <c r="M273" i="8" s="1"/>
  <c r="O278" i="8"/>
  <c r="L278" i="8"/>
  <c r="M278" i="8" s="1"/>
  <c r="L271" i="8"/>
  <c r="M271" i="8" s="1"/>
  <c r="R273" i="8"/>
  <c r="N273" i="8" s="1"/>
  <c r="O273" i="8" s="1"/>
  <c r="L275" i="8"/>
  <c r="M275" i="8" s="1"/>
  <c r="G262" i="8"/>
  <c r="L262" i="8" s="1"/>
  <c r="M262" i="8" s="1"/>
  <c r="R265" i="8"/>
  <c r="N265" i="8" s="1"/>
  <c r="O265" i="8" s="1"/>
  <c r="O263" i="8"/>
  <c r="L263" i="8"/>
  <c r="M263" i="8" s="1"/>
  <c r="L265" i="8"/>
  <c r="M265" i="8" s="1"/>
  <c r="L270" i="8"/>
  <c r="M270" i="8" s="1"/>
  <c r="R264" i="8"/>
  <c r="N264" i="8" s="1"/>
  <c r="R262" i="8"/>
  <c r="N262" i="8" s="1"/>
  <c r="L267" i="8"/>
  <c r="M267" i="8" s="1"/>
  <c r="L266" i="8"/>
  <c r="M266" i="8" s="1"/>
  <c r="O269" i="8"/>
  <c r="L269" i="8"/>
  <c r="M269" i="8" s="1"/>
  <c r="O256" i="8"/>
  <c r="L256" i="8"/>
  <c r="M256" i="8" s="1"/>
  <c r="R253" i="8"/>
  <c r="N253" i="8" s="1"/>
  <c r="O253" i="8" s="1"/>
  <c r="L257" i="8"/>
  <c r="M257" i="8" s="1"/>
  <c r="L253" i="8"/>
  <c r="M253" i="8" s="1"/>
  <c r="L255" i="8"/>
  <c r="M255" i="8" s="1"/>
  <c r="L259" i="8"/>
  <c r="M259" i="8" s="1"/>
  <c r="L261" i="8"/>
  <c r="M261" i="8" s="1"/>
  <c r="L254" i="8"/>
  <c r="M254" i="8" s="1"/>
  <c r="L258" i="8"/>
  <c r="M258" i="8" s="1"/>
  <c r="L260" i="8"/>
  <c r="M260" i="8" s="1"/>
  <c r="L246" i="8"/>
  <c r="M246" i="8" s="1"/>
  <c r="R250" i="8"/>
  <c r="N250" i="8" s="1"/>
  <c r="O250" i="8" s="1"/>
  <c r="R246" i="8"/>
  <c r="N246" i="8" s="1"/>
  <c r="O246" i="8" s="1"/>
  <c r="L251" i="8"/>
  <c r="M251" i="8" s="1"/>
  <c r="L244" i="8"/>
  <c r="L247" i="8"/>
  <c r="M247" i="8" s="1"/>
  <c r="L250" i="8"/>
  <c r="M250" i="8" s="1"/>
  <c r="L248" i="8"/>
  <c r="M248" i="8" s="1"/>
  <c r="R251" i="8"/>
  <c r="N251" i="8" s="1"/>
  <c r="O251" i="8" s="1"/>
  <c r="R247" i="8"/>
  <c r="N247" i="8" s="1"/>
  <c r="O247" i="8" s="1"/>
  <c r="L245" i="8"/>
  <c r="M245" i="8" s="1"/>
  <c r="L249" i="8"/>
  <c r="M249" i="8" s="1"/>
  <c r="L239" i="8"/>
  <c r="M239" i="8" s="1"/>
  <c r="L236" i="8"/>
  <c r="M236" i="8" s="1"/>
  <c r="L237" i="8"/>
  <c r="M237" i="8" s="1"/>
  <c r="O240" i="8"/>
  <c r="L240" i="8"/>
  <c r="M240" i="8" s="1"/>
  <c r="L243" i="8"/>
  <c r="M243" i="8" s="1"/>
  <c r="L242" i="8"/>
  <c r="M242" i="8" s="1"/>
  <c r="R238" i="8"/>
  <c r="N238" i="8" s="1"/>
  <c r="O235" i="8"/>
  <c r="L235" i="8"/>
  <c r="M235" i="8" s="1"/>
  <c r="L241" i="8"/>
  <c r="M241" i="8" s="1"/>
  <c r="R242" i="8"/>
  <c r="N242" i="8" s="1"/>
  <c r="O242" i="8" s="1"/>
  <c r="L231" i="8"/>
  <c r="R234" i="8"/>
  <c r="N234" i="8" s="1"/>
  <c r="L228" i="8"/>
  <c r="M228" i="8" s="1"/>
  <c r="R229" i="8"/>
  <c r="N229" i="8" s="1"/>
  <c r="O229" i="8" s="1"/>
  <c r="L227" i="8"/>
  <c r="R233" i="8"/>
  <c r="N233" i="8" s="1"/>
  <c r="L226" i="8"/>
  <c r="M226" i="8" s="1"/>
  <c r="L229" i="8"/>
  <c r="M229" i="8" s="1"/>
  <c r="L230" i="8"/>
  <c r="M230" i="8" s="1"/>
  <c r="O224" i="8"/>
  <c r="L224" i="8"/>
  <c r="M224" i="8" s="1"/>
  <c r="L219" i="8"/>
  <c r="R217" i="8"/>
  <c r="N217" i="8" s="1"/>
  <c r="O223" i="8"/>
  <c r="L223" i="8"/>
  <c r="M223" i="8" s="1"/>
  <c r="L225" i="8"/>
  <c r="M225" i="8" s="1"/>
  <c r="R222" i="8"/>
  <c r="N222" i="8" s="1"/>
  <c r="L220" i="8"/>
  <c r="M220" i="8" s="1"/>
  <c r="L209" i="8"/>
  <c r="M209" i="8" s="1"/>
  <c r="O213" i="8"/>
  <c r="L213" i="8"/>
  <c r="M213" i="8" s="1"/>
  <c r="L216" i="8"/>
  <c r="M216" i="8" s="1"/>
  <c r="L210" i="8"/>
  <c r="M210" i="8" s="1"/>
  <c r="L208" i="8"/>
  <c r="M208" i="8" s="1"/>
  <c r="L215" i="8"/>
  <c r="M215" i="8" s="1"/>
  <c r="R214" i="8"/>
  <c r="N214" i="8" s="1"/>
  <c r="L211" i="8"/>
  <c r="M211" i="8" s="1"/>
  <c r="R216" i="8"/>
  <c r="N216" i="8" s="1"/>
  <c r="O216" i="8" s="1"/>
  <c r="R208" i="8"/>
  <c r="N208" i="8" s="1"/>
  <c r="O208" i="8" s="1"/>
  <c r="L212" i="8"/>
  <c r="R210" i="8"/>
  <c r="N210" i="8" s="1"/>
  <c r="O210" i="8" s="1"/>
  <c r="L201" i="8"/>
  <c r="M201" i="8" s="1"/>
  <c r="L204" i="8"/>
  <c r="M204" i="8" s="1"/>
  <c r="L206" i="8"/>
  <c r="M206" i="8" s="1"/>
  <c r="L202" i="8"/>
  <c r="M202" i="8" s="1"/>
  <c r="R199" i="8"/>
  <c r="N199" i="8" s="1"/>
  <c r="L203" i="8"/>
  <c r="M203" i="8" s="1"/>
  <c r="R206" i="8"/>
  <c r="N206" i="8" s="1"/>
  <c r="O206" i="8" s="1"/>
  <c r="L195" i="8"/>
  <c r="M195" i="8" s="1"/>
  <c r="O191" i="8"/>
  <c r="L191" i="8"/>
  <c r="M191" i="8" s="1"/>
  <c r="L192" i="8"/>
  <c r="M192" i="8" s="1"/>
  <c r="L190" i="8"/>
  <c r="M190" i="8" s="1"/>
  <c r="O193" i="8"/>
  <c r="L193" i="8"/>
  <c r="M193" i="8" s="1"/>
  <c r="L196" i="8"/>
  <c r="M196" i="8" s="1"/>
  <c r="L197" i="8"/>
  <c r="M197" i="8" s="1"/>
  <c r="R190" i="8"/>
  <c r="N190" i="8" s="1"/>
  <c r="O190" i="8" s="1"/>
  <c r="L198" i="8"/>
  <c r="M198" i="8" s="1"/>
  <c r="L186" i="8"/>
  <c r="M186" i="8" s="1"/>
  <c r="R181" i="8"/>
  <c r="N181" i="8" s="1"/>
  <c r="R183" i="8"/>
  <c r="N183" i="8" s="1"/>
  <c r="R189" i="8"/>
  <c r="N189" i="8" s="1"/>
  <c r="O189" i="8" s="1"/>
  <c r="L187" i="8"/>
  <c r="M187" i="8" s="1"/>
  <c r="L188" i="8"/>
  <c r="M188" i="8" s="1"/>
  <c r="R185" i="8"/>
  <c r="N185" i="8" s="1"/>
  <c r="L189" i="8"/>
  <c r="M189" i="8" s="1"/>
  <c r="L172" i="8"/>
  <c r="L178" i="8"/>
  <c r="M178" i="8" s="1"/>
  <c r="L179" i="8"/>
  <c r="M179" i="8" s="1"/>
  <c r="L175" i="8"/>
  <c r="M175" i="8" s="1"/>
  <c r="L177" i="8"/>
  <c r="M177" i="8" s="1"/>
  <c r="L176" i="8"/>
  <c r="M176" i="8" s="1"/>
  <c r="R174" i="8"/>
  <c r="N174" i="8" s="1"/>
  <c r="R179" i="8"/>
  <c r="N179" i="8" s="1"/>
  <c r="O179" i="8" s="1"/>
  <c r="L180" i="8"/>
  <c r="M180" i="8" s="1"/>
  <c r="L173" i="8"/>
  <c r="M173" i="8" s="1"/>
  <c r="R175" i="8"/>
  <c r="N175" i="8" s="1"/>
  <c r="O175" i="8" s="1"/>
  <c r="L163" i="8"/>
  <c r="M163" i="8" s="1"/>
  <c r="L171" i="8"/>
  <c r="M171" i="8" s="1"/>
  <c r="L167" i="8"/>
  <c r="M167" i="8" s="1"/>
  <c r="R171" i="8"/>
  <c r="N171" i="8" s="1"/>
  <c r="O171" i="8" s="1"/>
  <c r="L170" i="8"/>
  <c r="M170" i="8" s="1"/>
  <c r="L166" i="8"/>
  <c r="M166" i="8" s="1"/>
  <c r="R170" i="8"/>
  <c r="N170" i="8" s="1"/>
  <c r="O170" i="8" s="1"/>
  <c r="L164" i="8"/>
  <c r="M164" i="8" s="1"/>
  <c r="O165" i="8"/>
  <c r="L165" i="8"/>
  <c r="M165" i="8" s="1"/>
  <c r="O169" i="8"/>
  <c r="L169" i="8"/>
  <c r="M169" i="8" s="1"/>
  <c r="L154" i="8"/>
  <c r="M154" i="8" s="1"/>
  <c r="L157" i="8"/>
  <c r="M157" i="8" s="1"/>
  <c r="L160" i="8"/>
  <c r="M160" i="8" s="1"/>
  <c r="R162" i="8"/>
  <c r="N162" i="8" s="1"/>
  <c r="O162" i="8" s="1"/>
  <c r="L158" i="8"/>
  <c r="M158" i="8" s="1"/>
  <c r="R158" i="8"/>
  <c r="N158" i="8" s="1"/>
  <c r="O158" i="8" s="1"/>
  <c r="R160" i="8"/>
  <c r="N160" i="8" s="1"/>
  <c r="O160" i="8" s="1"/>
  <c r="L161" i="8"/>
  <c r="M161" i="8" s="1"/>
  <c r="R155" i="8"/>
  <c r="N155" i="8" s="1"/>
  <c r="L156" i="8"/>
  <c r="M156" i="8" s="1"/>
  <c r="R159" i="8"/>
  <c r="N159" i="8" s="1"/>
  <c r="O159" i="8" s="1"/>
  <c r="L159" i="8"/>
  <c r="M159" i="8" s="1"/>
  <c r="R148" i="8"/>
  <c r="N148" i="8" s="1"/>
  <c r="O148" i="8" s="1"/>
  <c r="R146" i="8"/>
  <c r="N146" i="8" s="1"/>
  <c r="O146" i="8" s="1"/>
  <c r="R149" i="8"/>
  <c r="N149" i="8" s="1"/>
  <c r="O149" i="8" s="1"/>
  <c r="L146" i="8"/>
  <c r="M146" i="8" s="1"/>
  <c r="R151" i="8"/>
  <c r="N151" i="8" s="1"/>
  <c r="O151" i="8" s="1"/>
  <c r="L145" i="8"/>
  <c r="M145" i="8" s="1"/>
  <c r="L153" i="8"/>
  <c r="M153" i="8" s="1"/>
  <c r="L149" i="8"/>
  <c r="M149" i="8" s="1"/>
  <c r="L151" i="8"/>
  <c r="M151" i="8" s="1"/>
  <c r="L140" i="8"/>
  <c r="M140" i="8" s="1"/>
  <c r="L136" i="8"/>
  <c r="L138" i="8"/>
  <c r="M138" i="8" s="1"/>
  <c r="R143" i="8"/>
  <c r="N143" i="8" s="1"/>
  <c r="O143" i="8" s="1"/>
  <c r="R138" i="8"/>
  <c r="N138" i="8" s="1"/>
  <c r="O138" i="8" s="1"/>
  <c r="L137" i="8"/>
  <c r="M137" i="8" s="1"/>
  <c r="L143" i="8"/>
  <c r="M143" i="8" s="1"/>
  <c r="L141" i="8"/>
  <c r="M141" i="8" s="1"/>
  <c r="G126" i="8"/>
  <c r="L126" i="8" s="1"/>
  <c r="M126" i="8" s="1"/>
  <c r="N135" i="8"/>
  <c r="L132" i="8"/>
  <c r="M132" i="8" s="1"/>
  <c r="L128" i="8"/>
  <c r="M128" i="8" s="1"/>
  <c r="L133" i="8"/>
  <c r="M133" i="8" s="1"/>
  <c r="L131" i="8"/>
  <c r="M131" i="8" s="1"/>
  <c r="R133" i="8"/>
  <c r="N133" i="8" s="1"/>
  <c r="O133" i="8" s="1"/>
  <c r="L127" i="8"/>
  <c r="M127" i="8" s="1"/>
  <c r="R132" i="8"/>
  <c r="N132" i="8" s="1"/>
  <c r="O132" i="8" s="1"/>
  <c r="L122" i="8"/>
  <c r="M122" i="8" s="1"/>
  <c r="L123" i="8"/>
  <c r="M123" i="8" s="1"/>
  <c r="L121" i="8"/>
  <c r="M121" i="8" s="1"/>
  <c r="R120" i="8"/>
  <c r="N120" i="8" s="1"/>
  <c r="R124" i="8"/>
  <c r="N124" i="8" s="1"/>
  <c r="R126" i="8"/>
  <c r="N126" i="8" s="1"/>
  <c r="R121" i="8"/>
  <c r="N121" i="8" s="1"/>
  <c r="O121" i="8" s="1"/>
  <c r="L118" i="8"/>
  <c r="M118" i="8" s="1"/>
  <c r="L116" i="8"/>
  <c r="M116" i="8" s="1"/>
  <c r="R117" i="8"/>
  <c r="N117" i="8" s="1"/>
  <c r="O117" i="8" s="1"/>
  <c r="R109" i="8"/>
  <c r="N109" i="8" s="1"/>
  <c r="R110" i="8"/>
  <c r="N110" i="8" s="1"/>
  <c r="O111" i="8"/>
  <c r="L111" i="8"/>
  <c r="M111" i="8" s="1"/>
  <c r="L113" i="8"/>
  <c r="M113" i="8" s="1"/>
  <c r="L117" i="8"/>
  <c r="M117" i="8" s="1"/>
  <c r="L100" i="8"/>
  <c r="L101" i="8"/>
  <c r="R103" i="8"/>
  <c r="N103" i="8" s="1"/>
  <c r="O103" i="8" s="1"/>
  <c r="R100" i="8"/>
  <c r="N100" i="8" s="1"/>
  <c r="O100" i="8" s="1"/>
  <c r="L107" i="8"/>
  <c r="M107" i="8" s="1"/>
  <c r="L97" i="8"/>
  <c r="M97" i="8" s="1"/>
  <c r="R93" i="8"/>
  <c r="N93" i="8" s="1"/>
  <c r="O96" i="8"/>
  <c r="L96" i="8"/>
  <c r="M96" i="8" s="1"/>
  <c r="L98" i="8"/>
  <c r="M98" i="8" s="1"/>
  <c r="R94" i="8"/>
  <c r="N94" i="8" s="1"/>
  <c r="L95" i="8"/>
  <c r="M95" i="8" s="1"/>
  <c r="L99" i="8"/>
  <c r="M99" i="8" s="1"/>
  <c r="G81" i="8"/>
  <c r="O81" i="8" s="1"/>
  <c r="R79" i="8"/>
  <c r="N79" i="8" s="1"/>
  <c r="G79" i="8"/>
  <c r="L79" i="8" s="1"/>
  <c r="M79" i="8" s="1"/>
  <c r="R69" i="8"/>
  <c r="N69" i="8" s="1"/>
  <c r="R90" i="8"/>
  <c r="N90" i="8" s="1"/>
  <c r="G90" i="8"/>
  <c r="L90" i="8" s="1"/>
  <c r="M90" i="8" s="1"/>
  <c r="G89" i="8"/>
  <c r="L89" i="8" s="1"/>
  <c r="M89" i="8" s="1"/>
  <c r="R88" i="8"/>
  <c r="N88" i="8" s="1"/>
  <c r="G88" i="8"/>
  <c r="L88" i="8" s="1"/>
  <c r="M88" i="8" s="1"/>
  <c r="G86" i="8"/>
  <c r="L86" i="8" s="1"/>
  <c r="M86" i="8" s="1"/>
  <c r="G84" i="8"/>
  <c r="N83" i="8"/>
  <c r="O83" i="8" s="1"/>
  <c r="L87" i="8"/>
  <c r="M87" i="8" s="1"/>
  <c r="L85" i="8"/>
  <c r="M85" i="8" s="1"/>
  <c r="L83" i="8"/>
  <c r="M83" i="8" s="1"/>
  <c r="R77" i="8"/>
  <c r="N77" i="8" s="1"/>
  <c r="O77" i="8" s="1"/>
  <c r="R76" i="8"/>
  <c r="N76" i="8" s="1"/>
  <c r="G76" i="8"/>
  <c r="R75" i="8"/>
  <c r="N75" i="8" s="1"/>
  <c r="O75" i="8" s="1"/>
  <c r="L75" i="8"/>
  <c r="M75" i="8" s="1"/>
  <c r="L77" i="8"/>
  <c r="M77" i="8" s="1"/>
  <c r="R73" i="8"/>
  <c r="N73" i="8" s="1"/>
  <c r="L64" i="8"/>
  <c r="G61" i="8"/>
  <c r="L61" i="8" s="1"/>
  <c r="M61" i="8" s="1"/>
  <c r="BB77" i="1"/>
  <c r="BC77" i="1" s="1"/>
  <c r="AL77" i="2"/>
  <c r="L60" i="8"/>
  <c r="AN77" i="1"/>
  <c r="L59" i="8"/>
  <c r="H59" i="8"/>
  <c r="BM69" i="1"/>
  <c r="BL77" i="1"/>
  <c r="BM77" i="1" s="1"/>
  <c r="BL75" i="1"/>
  <c r="BL71" i="1"/>
  <c r="BL106" i="1"/>
  <c r="BL102" i="1"/>
  <c r="H314" i="8"/>
  <c r="M314" i="8" s="1"/>
  <c r="AY79" i="1"/>
  <c r="AZ80" i="1" s="1"/>
  <c r="AH80" i="1" s="1"/>
  <c r="BL61" i="1"/>
  <c r="BL25" i="1"/>
  <c r="BL19" i="1"/>
  <c r="BL23" i="1"/>
  <c r="BL21" i="1"/>
  <c r="BL17" i="1"/>
  <c r="G62" i="8"/>
  <c r="AY120" i="1"/>
  <c r="AZ121" i="1" s="1"/>
  <c r="AH121" i="1" s="1"/>
  <c r="H101" i="8"/>
  <c r="G119" i="8"/>
  <c r="G120" i="8"/>
  <c r="G110" i="8"/>
  <c r="L110" i="8" s="1"/>
  <c r="G74" i="8"/>
  <c r="G65" i="8"/>
  <c r="G93" i="8"/>
  <c r="G91" i="8"/>
  <c r="G73" i="8"/>
  <c r="G102" i="8"/>
  <c r="L102" i="8" s="1"/>
  <c r="G82" i="8"/>
  <c r="G56" i="8"/>
  <c r="AW66" i="1"/>
  <c r="AL67" i="1" s="1"/>
  <c r="AW70" i="1"/>
  <c r="AL71" i="1" s="1"/>
  <c r="AW64" i="1"/>
  <c r="AL65" i="1" s="1"/>
  <c r="F303" i="8"/>
  <c r="F299" i="8"/>
  <c r="F295" i="8"/>
  <c r="F291" i="8"/>
  <c r="F287" i="8"/>
  <c r="F283" i="8"/>
  <c r="F279" i="8"/>
  <c r="F275" i="8"/>
  <c r="F271" i="8"/>
  <c r="F259" i="8"/>
  <c r="F255" i="8"/>
  <c r="F247" i="8"/>
  <c r="F243" i="8"/>
  <c r="F143" i="8"/>
  <c r="F139" i="8"/>
  <c r="F127" i="8"/>
  <c r="F123" i="8"/>
  <c r="F107" i="8"/>
  <c r="F99" i="8"/>
  <c r="F95" i="8"/>
  <c r="F91" i="8"/>
  <c r="F87" i="8"/>
  <c r="F79" i="8"/>
  <c r="F75" i="8"/>
  <c r="AW115" i="1"/>
  <c r="AW107" i="1"/>
  <c r="AL108" i="1" s="1"/>
  <c r="BM108" i="1" s="1"/>
  <c r="AW74" i="1"/>
  <c r="AL75" i="1" s="1"/>
  <c r="F312" i="8"/>
  <c r="F306" i="8"/>
  <c r="F302" i="8"/>
  <c r="F294" i="8"/>
  <c r="F290" i="8"/>
  <c r="F286" i="8"/>
  <c r="F282" i="8"/>
  <c r="F278" i="8"/>
  <c r="F274" i="8"/>
  <c r="F258" i="8"/>
  <c r="F254" i="8"/>
  <c r="F250" i="8"/>
  <c r="F246" i="8"/>
  <c r="F242" i="8"/>
  <c r="F234" i="8"/>
  <c r="F142" i="8"/>
  <c r="F138" i="8"/>
  <c r="F134" i="8"/>
  <c r="F130" i="8"/>
  <c r="F122" i="8"/>
  <c r="F114" i="8"/>
  <c r="F106" i="8"/>
  <c r="F98" i="8"/>
  <c r="F90" i="8"/>
  <c r="F86" i="8"/>
  <c r="F82" i="8"/>
  <c r="F78" i="8"/>
  <c r="AW113" i="1"/>
  <c r="AW105" i="1"/>
  <c r="BB106" i="1" s="1"/>
  <c r="BC106" i="1" s="1"/>
  <c r="F311" i="8"/>
  <c r="F301" i="8"/>
  <c r="F293" i="8"/>
  <c r="F285" i="8"/>
  <c r="F277" i="8"/>
  <c r="F253" i="8"/>
  <c r="F245" i="8"/>
  <c r="F141" i="8"/>
  <c r="F133" i="8"/>
  <c r="F125" i="8"/>
  <c r="F117" i="8"/>
  <c r="F101" i="8"/>
  <c r="F93" i="8"/>
  <c r="F77" i="8"/>
  <c r="AW111" i="1"/>
  <c r="BM112" i="1" s="1"/>
  <c r="F297" i="8"/>
  <c r="F281" i="8"/>
  <c r="F249" i="8"/>
  <c r="F113" i="8"/>
  <c r="F97" i="8"/>
  <c r="F89" i="8"/>
  <c r="F73" i="8"/>
  <c r="F314" i="8"/>
  <c r="F288" i="8"/>
  <c r="F272" i="8"/>
  <c r="F256" i="8"/>
  <c r="F144" i="8"/>
  <c r="F104" i="8"/>
  <c r="F88" i="8"/>
  <c r="AW117" i="1"/>
  <c r="F310" i="8"/>
  <c r="F300" i="8"/>
  <c r="F292" i="8"/>
  <c r="F284" i="8"/>
  <c r="F276" i="8"/>
  <c r="F260" i="8"/>
  <c r="F244" i="8"/>
  <c r="F140" i="8"/>
  <c r="F132" i="8"/>
  <c r="F116" i="8"/>
  <c r="F108" i="8"/>
  <c r="F100" i="8"/>
  <c r="F92" i="8"/>
  <c r="F84" i="8"/>
  <c r="AW109" i="1"/>
  <c r="F315" i="8"/>
  <c r="F289" i="8"/>
  <c r="F273" i="8"/>
  <c r="F257" i="8"/>
  <c r="F241" i="8"/>
  <c r="F137" i="8"/>
  <c r="F121" i="8"/>
  <c r="F105" i="8"/>
  <c r="F81" i="8"/>
  <c r="AW103" i="1"/>
  <c r="F304" i="8"/>
  <c r="F296" i="8"/>
  <c r="F280" i="8"/>
  <c r="F248" i="8"/>
  <c r="F232" i="8"/>
  <c r="F136" i="8"/>
  <c r="F128" i="8"/>
  <c r="F112" i="8"/>
  <c r="F80" i="8"/>
  <c r="AW101" i="1"/>
  <c r="AW16" i="1"/>
  <c r="AW62" i="1"/>
  <c r="AL63" i="1" s="1"/>
  <c r="AW20" i="1"/>
  <c r="AL21" i="1" s="1"/>
  <c r="AW24" i="1"/>
  <c r="G307" i="8"/>
  <c r="AY27" i="1"/>
  <c r="AZ28" i="1" s="1"/>
  <c r="G63" i="8"/>
  <c r="G68" i="8"/>
  <c r="L68" i="8" s="1"/>
  <c r="G69" i="8"/>
  <c r="G71" i="8"/>
  <c r="G66" i="8"/>
  <c r="L66" i="8" s="1"/>
  <c r="G72" i="8"/>
  <c r="G67" i="8"/>
  <c r="L67" i="8" s="1"/>
  <c r="H60" i="8"/>
  <c r="G315" i="8"/>
  <c r="G308" i="8"/>
  <c r="L308" i="8" s="1"/>
  <c r="G311" i="8"/>
  <c r="G57" i="8"/>
  <c r="G53" i="8"/>
  <c r="L53" i="8" s="1"/>
  <c r="F61" i="8"/>
  <c r="G54" i="8"/>
  <c r="BB19" i="1"/>
  <c r="G232" i="8"/>
  <c r="G234" i="8"/>
  <c r="G295" i="8"/>
  <c r="L295" i="8" s="1"/>
  <c r="G301" i="8"/>
  <c r="G300" i="8"/>
  <c r="G304" i="8"/>
  <c r="L304" i="8" s="1"/>
  <c r="H212" i="8"/>
  <c r="H227" i="8"/>
  <c r="H219" i="8"/>
  <c r="H55" i="8"/>
  <c r="H289" i="8"/>
  <c r="H100" i="8"/>
  <c r="H244" i="8"/>
  <c r="H172" i="8"/>
  <c r="H136" i="8"/>
  <c r="H64" i="8"/>
  <c r="M205" i="8"/>
  <c r="M125" i="8"/>
  <c r="M162" i="8"/>
  <c r="M294" i="8"/>
  <c r="BG25" i="1"/>
  <c r="H51" i="8"/>
  <c r="G51" i="8"/>
  <c r="L51" i="8" s="1"/>
  <c r="G50" i="8"/>
  <c r="L50" i="8" s="1"/>
  <c r="H50" i="8"/>
  <c r="H52" i="8"/>
  <c r="G52" i="8"/>
  <c r="L52" i="8" s="1"/>
  <c r="M218" i="8"/>
  <c r="M148" i="8"/>
  <c r="V26" i="1"/>
  <c r="AH26" i="2"/>
  <c r="AH119" i="2"/>
  <c r="AH78" i="2"/>
  <c r="BI24" i="1"/>
  <c r="F59" i="8" l="1"/>
  <c r="O129" i="8"/>
  <c r="O70" i="8"/>
  <c r="O147" i="8"/>
  <c r="O108" i="8"/>
  <c r="O104" i="8"/>
  <c r="O97" i="8"/>
  <c r="O181" i="8"/>
  <c r="F131" i="8"/>
  <c r="F129" i="8"/>
  <c r="L104" i="8"/>
  <c r="M104" i="8" s="1"/>
  <c r="F102" i="8"/>
  <c r="F96" i="8"/>
  <c r="O85" i="8"/>
  <c r="O115" i="8"/>
  <c r="F124" i="8"/>
  <c r="F115" i="8"/>
  <c r="F103" i="8"/>
  <c r="F94" i="8"/>
  <c r="F85" i="8"/>
  <c r="F76" i="8"/>
  <c r="O214" i="8"/>
  <c r="O299" i="8"/>
  <c r="AN69" i="1"/>
  <c r="AN69" i="2" s="1"/>
  <c r="O78" i="8"/>
  <c r="F308" i="8"/>
  <c r="O58" i="8"/>
  <c r="O305" i="8"/>
  <c r="O185" i="8"/>
  <c r="O183" i="8"/>
  <c r="O252" i="8"/>
  <c r="P244" i="8" s="1"/>
  <c r="Q244" i="8" s="1"/>
  <c r="O182" i="8"/>
  <c r="O119" i="8"/>
  <c r="BB69" i="1"/>
  <c r="BC69" i="1" s="1"/>
  <c r="F298" i="8"/>
  <c r="O298" i="8"/>
  <c r="O222" i="8"/>
  <c r="F225" i="8"/>
  <c r="O209" i="8"/>
  <c r="F179" i="8"/>
  <c r="O109" i="8"/>
  <c r="O315" i="8"/>
  <c r="O301" i="8"/>
  <c r="F223" i="8"/>
  <c r="L147" i="8"/>
  <c r="M147" i="8" s="1"/>
  <c r="O144" i="8"/>
  <c r="L139" i="8"/>
  <c r="M139" i="8" s="1"/>
  <c r="O134" i="8"/>
  <c r="O124" i="8"/>
  <c r="F111" i="8"/>
  <c r="O105" i="8"/>
  <c r="O84" i="8"/>
  <c r="AL69" i="2"/>
  <c r="AD122" i="1"/>
  <c r="F57" i="8"/>
  <c r="BB65" i="1"/>
  <c r="BC65" i="1" s="1"/>
  <c r="F56" i="8"/>
  <c r="V79" i="2"/>
  <c r="O62" i="8"/>
  <c r="AL25" i="1"/>
  <c r="BB25" i="1" s="1"/>
  <c r="BC25" i="1" s="1"/>
  <c r="AL17" i="1"/>
  <c r="BB17" i="1" s="1"/>
  <c r="BC17" i="1" s="1"/>
  <c r="V27" i="1"/>
  <c r="AD29" i="1" s="1"/>
  <c r="O311" i="8"/>
  <c r="O54" i="8"/>
  <c r="O82" i="8"/>
  <c r="O184" i="8"/>
  <c r="O142" i="8"/>
  <c r="O114" i="8"/>
  <c r="O199" i="8"/>
  <c r="P199" i="8" s="1"/>
  <c r="Q199" i="8" s="1"/>
  <c r="O300" i="8"/>
  <c r="F198" i="8"/>
  <c r="F219" i="8"/>
  <c r="O57" i="8"/>
  <c r="O76" i="8"/>
  <c r="O90" i="8"/>
  <c r="O232" i="8"/>
  <c r="L76" i="8"/>
  <c r="M76" i="8" s="1"/>
  <c r="O86" i="8"/>
  <c r="L114" i="8"/>
  <c r="M114" i="8" s="1"/>
  <c r="O135" i="8"/>
  <c r="O194" i="8"/>
  <c r="P190" i="8" s="1"/>
  <c r="Q190" i="8" s="1"/>
  <c r="O112" i="8"/>
  <c r="O262" i="8"/>
  <c r="O307" i="8"/>
  <c r="O91" i="8"/>
  <c r="O93" i="8"/>
  <c r="O126" i="8"/>
  <c r="M231" i="8"/>
  <c r="O295" i="8"/>
  <c r="P289" i="8" s="1"/>
  <c r="Q289" i="8" s="1"/>
  <c r="O106" i="8"/>
  <c r="O92" i="8"/>
  <c r="O80" i="8"/>
  <c r="O56" i="8"/>
  <c r="O50" i="8"/>
  <c r="O51" i="8"/>
  <c r="O52" i="8"/>
  <c r="O53" i="8"/>
  <c r="O63" i="8"/>
  <c r="O61" i="8"/>
  <c r="L84" i="8"/>
  <c r="M84" i="8" s="1"/>
  <c r="O89" i="8"/>
  <c r="L92" i="8"/>
  <c r="M92" i="8" s="1"/>
  <c r="O94" i="8"/>
  <c r="O102" i="8"/>
  <c r="L106" i="8"/>
  <c r="M106" i="8" s="1"/>
  <c r="O130" i="8"/>
  <c r="O120" i="8"/>
  <c r="O110" i="8"/>
  <c r="L112" i="8"/>
  <c r="M112" i="8" s="1"/>
  <c r="L134" i="8"/>
  <c r="M134" i="8" s="1"/>
  <c r="F151" i="8"/>
  <c r="O152" i="8"/>
  <c r="F148" i="8"/>
  <c r="F152" i="8"/>
  <c r="F149" i="8"/>
  <c r="F147" i="8"/>
  <c r="F150" i="8"/>
  <c r="F153" i="8"/>
  <c r="F145" i="8"/>
  <c r="F146" i="8"/>
  <c r="O150" i="8"/>
  <c r="F160" i="8"/>
  <c r="O155" i="8"/>
  <c r="P154" i="8" s="1"/>
  <c r="Q154" i="8" s="1"/>
  <c r="F161" i="8"/>
  <c r="F156" i="8"/>
  <c r="F159" i="8"/>
  <c r="F158" i="8"/>
  <c r="F155" i="8"/>
  <c r="F154" i="8"/>
  <c r="F157" i="8"/>
  <c r="F162" i="8"/>
  <c r="O168" i="8"/>
  <c r="P163" i="8" s="1"/>
  <c r="Q163" i="8" s="1"/>
  <c r="F167" i="8"/>
  <c r="F170" i="8"/>
  <c r="F168" i="8"/>
  <c r="F165" i="8"/>
  <c r="F166" i="8"/>
  <c r="F171" i="8"/>
  <c r="F164" i="8"/>
  <c r="F169" i="8"/>
  <c r="F163" i="8"/>
  <c r="F175" i="8"/>
  <c r="O174" i="8"/>
  <c r="P172" i="8" s="1"/>
  <c r="Q172" i="8" s="1"/>
  <c r="F176" i="8"/>
  <c r="F180" i="8"/>
  <c r="F177" i="8"/>
  <c r="F173" i="8"/>
  <c r="F172" i="8"/>
  <c r="F178" i="8"/>
  <c r="F174" i="8"/>
  <c r="F181" i="8"/>
  <c r="F184" i="8"/>
  <c r="F186" i="8"/>
  <c r="F182" i="8"/>
  <c r="F187" i="8"/>
  <c r="F188" i="8"/>
  <c r="F185" i="8"/>
  <c r="F189" i="8"/>
  <c r="F183" i="8"/>
  <c r="L194" i="8"/>
  <c r="M194" i="8" s="1"/>
  <c r="F191" i="8"/>
  <c r="F196" i="8"/>
  <c r="F190" i="8"/>
  <c r="F194" i="8"/>
  <c r="F193" i="8"/>
  <c r="F195" i="8"/>
  <c r="F192" i="8"/>
  <c r="F197" i="8"/>
  <c r="F204" i="8"/>
  <c r="L200" i="8"/>
  <c r="M200" i="8" s="1"/>
  <c r="F206" i="8"/>
  <c r="F201" i="8"/>
  <c r="F203" i="8"/>
  <c r="L207" i="8"/>
  <c r="M207" i="8" s="1"/>
  <c r="F200" i="8"/>
  <c r="F199" i="8"/>
  <c r="F205" i="8"/>
  <c r="F202" i="8"/>
  <c r="F207" i="8"/>
  <c r="F214" i="8"/>
  <c r="F208" i="8"/>
  <c r="F209" i="8"/>
  <c r="F213" i="8"/>
  <c r="F211" i="8"/>
  <c r="F212" i="8"/>
  <c r="F216" i="8"/>
  <c r="F210" i="8"/>
  <c r="F215" i="8"/>
  <c r="O217" i="8"/>
  <c r="O221" i="8"/>
  <c r="F221" i="8"/>
  <c r="F220" i="8"/>
  <c r="F217" i="8"/>
  <c r="F218" i="8"/>
  <c r="F224" i="8"/>
  <c r="F222" i="8"/>
  <c r="O233" i="8"/>
  <c r="O234" i="8"/>
  <c r="F228" i="8"/>
  <c r="F233" i="8"/>
  <c r="F227" i="8"/>
  <c r="F226" i="8"/>
  <c r="F231" i="8"/>
  <c r="F229" i="8"/>
  <c r="F230" i="8"/>
  <c r="F239" i="8"/>
  <c r="F238" i="8"/>
  <c r="F236" i="8"/>
  <c r="F240" i="8"/>
  <c r="F237" i="8"/>
  <c r="F235" i="8"/>
  <c r="O238" i="8"/>
  <c r="P235" i="8" s="1"/>
  <c r="Q235" i="8" s="1"/>
  <c r="F252" i="8"/>
  <c r="F251" i="8"/>
  <c r="O264" i="8"/>
  <c r="F267" i="8"/>
  <c r="L268" i="8"/>
  <c r="M268" i="8" s="1"/>
  <c r="F264" i="8"/>
  <c r="F270" i="8"/>
  <c r="F268" i="8"/>
  <c r="F265" i="8"/>
  <c r="F269" i="8"/>
  <c r="F266" i="8"/>
  <c r="O304" i="8"/>
  <c r="O308" i="8"/>
  <c r="L315" i="8"/>
  <c r="M315" i="8" s="1"/>
  <c r="L311" i="8"/>
  <c r="M311" i="8" s="1"/>
  <c r="M308" i="8"/>
  <c r="L307" i="8"/>
  <c r="M307" i="8" s="1"/>
  <c r="L300" i="8"/>
  <c r="M300" i="8" s="1"/>
  <c r="M304" i="8"/>
  <c r="L301" i="8"/>
  <c r="M301" i="8" s="1"/>
  <c r="M295" i="8"/>
  <c r="P280" i="8"/>
  <c r="Q280" i="8" s="1"/>
  <c r="P271" i="8"/>
  <c r="Q271" i="8" s="1"/>
  <c r="F263" i="8"/>
  <c r="F262" i="8"/>
  <c r="P253" i="8"/>
  <c r="Q253" i="8" s="1"/>
  <c r="L234" i="8"/>
  <c r="M234" i="8" s="1"/>
  <c r="L232" i="8"/>
  <c r="M232" i="8" s="1"/>
  <c r="F126" i="8"/>
  <c r="F135" i="8"/>
  <c r="L119" i="8"/>
  <c r="M119" i="8" s="1"/>
  <c r="L120" i="8"/>
  <c r="M120" i="8" s="1"/>
  <c r="M110" i="8"/>
  <c r="M102" i="8"/>
  <c r="L91" i="8"/>
  <c r="M91" i="8" s="1"/>
  <c r="L93" i="8"/>
  <c r="M93" i="8" s="1"/>
  <c r="L81" i="8"/>
  <c r="M81" i="8" s="1"/>
  <c r="O79" i="8"/>
  <c r="O88" i="8"/>
  <c r="F83" i="8"/>
  <c r="L82" i="8"/>
  <c r="M82" i="8" s="1"/>
  <c r="O74" i="8"/>
  <c r="L74" i="8"/>
  <c r="M74" i="8" s="1"/>
  <c r="L73" i="8"/>
  <c r="M73" i="8" s="1"/>
  <c r="O73" i="8"/>
  <c r="O69" i="8"/>
  <c r="L69" i="8"/>
  <c r="M69" i="8" s="1"/>
  <c r="L65" i="8"/>
  <c r="M65" i="8" s="1"/>
  <c r="O65" i="8"/>
  <c r="O72" i="8"/>
  <c r="L72" i="8"/>
  <c r="M72" i="8" s="1"/>
  <c r="O71" i="8"/>
  <c r="L71" i="8"/>
  <c r="M71" i="8" s="1"/>
  <c r="O68" i="8"/>
  <c r="O67" i="8"/>
  <c r="O66" i="8"/>
  <c r="L58" i="8"/>
  <c r="M58" i="8" s="1"/>
  <c r="L56" i="8"/>
  <c r="M56" i="8" s="1"/>
  <c r="L57" i="8"/>
  <c r="M57" i="8" s="1"/>
  <c r="AN77" i="2"/>
  <c r="L63" i="8"/>
  <c r="M63" i="8" s="1"/>
  <c r="F62" i="8"/>
  <c r="F60" i="8"/>
  <c r="L62" i="8"/>
  <c r="M62" i="8" s="1"/>
  <c r="BB73" i="1"/>
  <c r="BC73" i="1" s="1"/>
  <c r="BM73" i="1"/>
  <c r="L54" i="8"/>
  <c r="M54" i="8" s="1"/>
  <c r="M50" i="8"/>
  <c r="M53" i="8"/>
  <c r="M66" i="8"/>
  <c r="M67" i="8"/>
  <c r="M68" i="8"/>
  <c r="AH79" i="1"/>
  <c r="F74" i="8"/>
  <c r="AL114" i="2"/>
  <c r="BB114" i="1"/>
  <c r="BC114" i="1" s="1"/>
  <c r="AN114" i="1"/>
  <c r="F69" i="8"/>
  <c r="F70" i="8"/>
  <c r="F72" i="8"/>
  <c r="AL112" i="2"/>
  <c r="BB112" i="1"/>
  <c r="BC112" i="1" s="1"/>
  <c r="AN112" i="1"/>
  <c r="F68" i="8"/>
  <c r="M289" i="8"/>
  <c r="F120" i="8"/>
  <c r="F118" i="8"/>
  <c r="M101" i="8"/>
  <c r="AH120" i="1"/>
  <c r="BM106" i="1"/>
  <c r="BL119" i="1"/>
  <c r="BL78" i="1"/>
  <c r="BM23" i="1"/>
  <c r="BM25" i="1"/>
  <c r="BM19" i="1"/>
  <c r="BC19" i="1"/>
  <c r="BL26" i="1"/>
  <c r="F110" i="8"/>
  <c r="F119" i="8"/>
  <c r="F109" i="8"/>
  <c r="AN106" i="1"/>
  <c r="AL106" i="2"/>
  <c r="F66" i="8"/>
  <c r="C17" i="8" s="1"/>
  <c r="F64" i="8"/>
  <c r="BB102" i="1"/>
  <c r="AH28" i="1"/>
  <c r="AH27" i="1"/>
  <c r="AL73" i="2"/>
  <c r="AN73" i="1"/>
  <c r="F52" i="8"/>
  <c r="BB21" i="1"/>
  <c r="BC21" i="1" s="1"/>
  <c r="F65" i="8"/>
  <c r="BB104" i="1"/>
  <c r="BC104" i="1" s="1"/>
  <c r="F67" i="8"/>
  <c r="BB108" i="1"/>
  <c r="BC108" i="1" s="1"/>
  <c r="F71" i="8"/>
  <c r="BB116" i="1"/>
  <c r="BC116" i="1" s="1"/>
  <c r="M60" i="8"/>
  <c r="F309" i="8"/>
  <c r="F55" i="8"/>
  <c r="BB61" i="1"/>
  <c r="BC61" i="1" s="1"/>
  <c r="F313" i="8"/>
  <c r="M244" i="8"/>
  <c r="F58" i="8"/>
  <c r="F307" i="8"/>
  <c r="M172" i="8"/>
  <c r="M212" i="8"/>
  <c r="F53" i="8"/>
  <c r="AL23" i="2"/>
  <c r="AN23" i="1"/>
  <c r="F51" i="8"/>
  <c r="F50" i="8"/>
  <c r="M100" i="8"/>
  <c r="F305" i="8"/>
  <c r="F261" i="8"/>
  <c r="M55" i="8"/>
  <c r="M219" i="8"/>
  <c r="M136" i="8"/>
  <c r="M227" i="8"/>
  <c r="M64" i="8"/>
  <c r="BG26" i="1"/>
  <c r="M52" i="8"/>
  <c r="M51" i="8"/>
  <c r="V26" i="2"/>
  <c r="V119" i="2"/>
  <c r="V78" i="2"/>
  <c r="F54" i="8"/>
  <c r="BI25" i="1"/>
  <c r="P208" i="8" l="1"/>
  <c r="Q208" i="8" s="1"/>
  <c r="C30" i="8"/>
  <c r="G4" i="8"/>
  <c r="C8" i="8"/>
  <c r="C27" i="8"/>
  <c r="C14" i="8"/>
  <c r="C12" i="8"/>
  <c r="C15" i="8"/>
  <c r="C29" i="8"/>
  <c r="C24" i="8"/>
  <c r="C18" i="8"/>
  <c r="C11" i="8"/>
  <c r="C9" i="8"/>
  <c r="C26" i="8"/>
  <c r="C21" i="8"/>
  <c r="C20" i="8"/>
  <c r="C23" i="8"/>
  <c r="C6" i="8"/>
  <c r="C5" i="8"/>
  <c r="BM17" i="1"/>
  <c r="P136" i="8"/>
  <c r="Q136" i="8" s="1"/>
  <c r="P181" i="8"/>
  <c r="Q181" i="8" s="1"/>
  <c r="P307" i="8"/>
  <c r="Q307" i="8" s="1"/>
  <c r="P226" i="8"/>
  <c r="Q226" i="8" s="1"/>
  <c r="P127" i="8"/>
  <c r="Q127" i="8" s="1"/>
  <c r="P82" i="8"/>
  <c r="Q82" i="8" s="1"/>
  <c r="P118" i="8"/>
  <c r="Q118" i="8" s="1"/>
  <c r="AN25" i="1"/>
  <c r="V27" i="2"/>
  <c r="AL17" i="2"/>
  <c r="AN17" i="1"/>
  <c r="P298" i="8"/>
  <c r="Q298" i="8" s="1"/>
  <c r="P91" i="8"/>
  <c r="Q91" i="8" s="1"/>
  <c r="P55" i="8"/>
  <c r="P262" i="8"/>
  <c r="Q262" i="8" s="1"/>
  <c r="P217" i="8"/>
  <c r="Q217" i="8" s="1"/>
  <c r="P109" i="8"/>
  <c r="Q109" i="8" s="1"/>
  <c r="P100" i="8"/>
  <c r="Q100" i="8" s="1"/>
  <c r="P50" i="8"/>
  <c r="P145" i="8"/>
  <c r="Q145" i="8" s="1"/>
  <c r="P73" i="8"/>
  <c r="Q73" i="8" s="1"/>
  <c r="F37" i="8"/>
  <c r="P64" i="8"/>
  <c r="G7" i="8"/>
  <c r="G18" i="8"/>
  <c r="G22" i="8"/>
  <c r="G10" i="8"/>
  <c r="G17" i="8"/>
  <c r="G15" i="8"/>
  <c r="F15" i="8" s="1"/>
  <c r="G28" i="8"/>
  <c r="G14" i="8"/>
  <c r="G27" i="8"/>
  <c r="G8" i="8"/>
  <c r="G13" i="8"/>
  <c r="G11" i="8"/>
  <c r="G12" i="8"/>
  <c r="G24" i="8"/>
  <c r="G25" i="8"/>
  <c r="G30" i="8"/>
  <c r="F30" i="8" s="1"/>
  <c r="G19" i="8"/>
  <c r="G21" i="8"/>
  <c r="G26" i="8"/>
  <c r="G16" i="8"/>
  <c r="G5" i="8"/>
  <c r="G6" i="8"/>
  <c r="F6" i="8" s="1"/>
  <c r="G9" i="8"/>
  <c r="G23" i="8"/>
  <c r="G29" i="8"/>
  <c r="G20" i="8"/>
  <c r="AN65" i="1"/>
  <c r="AN65" i="2" s="1"/>
  <c r="BM65" i="1"/>
  <c r="BB71" i="1"/>
  <c r="BC71" i="1" s="1"/>
  <c r="AL71" i="2"/>
  <c r="AN71" i="1"/>
  <c r="BM71" i="1"/>
  <c r="BB75" i="1"/>
  <c r="BC75" i="1" s="1"/>
  <c r="AL75" i="2"/>
  <c r="AN75" i="1"/>
  <c r="BM75" i="1"/>
  <c r="F36" i="8"/>
  <c r="M59" i="8"/>
  <c r="G42" i="8" s="1"/>
  <c r="BB63" i="1"/>
  <c r="BC63" i="1" s="1"/>
  <c r="BM63" i="1"/>
  <c r="AN63" i="1"/>
  <c r="BM61" i="1"/>
  <c r="AN112" i="2"/>
  <c r="AN114" i="2"/>
  <c r="AL110" i="2"/>
  <c r="BB110" i="1"/>
  <c r="BC110" i="1" s="1"/>
  <c r="AN110" i="1"/>
  <c r="AN118" i="1"/>
  <c r="BB118" i="1"/>
  <c r="BC118" i="1" s="1"/>
  <c r="AL118" i="2"/>
  <c r="AL65" i="2"/>
  <c r="AL63" i="2"/>
  <c r="BM102" i="1"/>
  <c r="BM119" i="1" s="1"/>
  <c r="BC102" i="1"/>
  <c r="BB67" i="1"/>
  <c r="BC67" i="1" s="1"/>
  <c r="BM67" i="1"/>
  <c r="BM21" i="1"/>
  <c r="BB26" i="1"/>
  <c r="BB27" i="1" s="1"/>
  <c r="AL102" i="2"/>
  <c r="AN102" i="1"/>
  <c r="AN106" i="2"/>
  <c r="E27" i="8"/>
  <c r="E23" i="8"/>
  <c r="E16" i="8"/>
  <c r="E12" i="8"/>
  <c r="E8" i="8"/>
  <c r="E4" i="8"/>
  <c r="E6" i="8"/>
  <c r="E17" i="8"/>
  <c r="E5" i="8"/>
  <c r="E30" i="8"/>
  <c r="E26" i="8"/>
  <c r="E22" i="8"/>
  <c r="E15" i="8"/>
  <c r="E11" i="8"/>
  <c r="E7" i="8"/>
  <c r="E21" i="8"/>
  <c r="E28" i="8"/>
  <c r="E13" i="8"/>
  <c r="E29" i="8"/>
  <c r="E25" i="8"/>
  <c r="E18" i="8"/>
  <c r="E14" i="8"/>
  <c r="E10" i="8"/>
  <c r="E19" i="8"/>
  <c r="E24" i="8"/>
  <c r="E9" i="8"/>
  <c r="E20" i="8"/>
  <c r="D25" i="8"/>
  <c r="D6" i="8"/>
  <c r="D26" i="8"/>
  <c r="D7" i="8"/>
  <c r="D16" i="8"/>
  <c r="D24" i="8"/>
  <c r="D5" i="8"/>
  <c r="D30" i="8"/>
  <c r="D11" i="8"/>
  <c r="D9" i="8"/>
  <c r="D18" i="8"/>
  <c r="D4" i="8"/>
  <c r="D22" i="8"/>
  <c r="D21" i="8"/>
  <c r="D12" i="8"/>
  <c r="D17" i="8"/>
  <c r="D19" i="8"/>
  <c r="D29" i="8"/>
  <c r="D28" i="8"/>
  <c r="D14" i="8"/>
  <c r="D20" i="8"/>
  <c r="D15" i="8"/>
  <c r="D27" i="8"/>
  <c r="D8" i="8"/>
  <c r="D13" i="8"/>
  <c r="D10" i="8"/>
  <c r="D23" i="8"/>
  <c r="AN73" i="2"/>
  <c r="AN21" i="1"/>
  <c r="AL21" i="2"/>
  <c r="AL116" i="2"/>
  <c r="AN116" i="1"/>
  <c r="AN104" i="1"/>
  <c r="AL104" i="2"/>
  <c r="AL108" i="2"/>
  <c r="AN108" i="1"/>
  <c r="AL67" i="2"/>
  <c r="AN67" i="1"/>
  <c r="AL61" i="2"/>
  <c r="AN61" i="1"/>
  <c r="AN23" i="2"/>
  <c r="AL19" i="2"/>
  <c r="AN19" i="1"/>
  <c r="AH79" i="2"/>
  <c r="AH120" i="2"/>
  <c r="AH27" i="2"/>
  <c r="BG27" i="1"/>
  <c r="C42" i="8"/>
  <c r="F43" i="8"/>
  <c r="F42" i="8"/>
  <c r="F40" i="8"/>
  <c r="E42" i="8"/>
  <c r="F39" i="8"/>
  <c r="F38" i="8"/>
  <c r="F44" i="8"/>
  <c r="F41" i="8"/>
  <c r="V28" i="2"/>
  <c r="E44" i="8"/>
  <c r="D39" i="8"/>
  <c r="C40" i="8"/>
  <c r="E39" i="8"/>
  <c r="C37" i="8"/>
  <c r="D44" i="8"/>
  <c r="AL25" i="2"/>
  <c r="C36" i="8"/>
  <c r="D43" i="8"/>
  <c r="E41" i="8"/>
  <c r="AN78" i="2"/>
  <c r="E37" i="8"/>
  <c r="C39" i="8"/>
  <c r="V80" i="2"/>
  <c r="V121" i="2"/>
  <c r="E36" i="8"/>
  <c r="D40" i="8"/>
  <c r="C43" i="8"/>
  <c r="D36" i="8"/>
  <c r="D41" i="8"/>
  <c r="E40" i="8"/>
  <c r="E38" i="8"/>
  <c r="C41" i="8"/>
  <c r="C44" i="8"/>
  <c r="E43" i="8"/>
  <c r="D37" i="8"/>
  <c r="D42" i="8"/>
  <c r="C38" i="8"/>
  <c r="D38" i="8"/>
  <c r="AN119" i="2"/>
  <c r="BI26" i="1"/>
  <c r="Q50" i="8" l="1"/>
  <c r="C13" i="8"/>
  <c r="C16" i="8"/>
  <c r="C10" i="8"/>
  <c r="C28" i="8"/>
  <c r="C22" i="8"/>
  <c r="C25" i="8"/>
  <c r="C7" i="8"/>
  <c r="C19" i="8"/>
  <c r="C4" i="8"/>
  <c r="Q55" i="8"/>
  <c r="BM26" i="1"/>
  <c r="BC26" i="1" s="1"/>
  <c r="BC28" i="1" s="1"/>
  <c r="AN17" i="2"/>
  <c r="AN63" i="2"/>
  <c r="Q64" i="8"/>
  <c r="F5" i="8" s="1"/>
  <c r="G41" i="8"/>
  <c r="F12" i="8"/>
  <c r="F24" i="8"/>
  <c r="F18" i="8"/>
  <c r="F21" i="8"/>
  <c r="F27" i="8"/>
  <c r="F9" i="8"/>
  <c r="AN71" i="2"/>
  <c r="AN75" i="2"/>
  <c r="G37" i="8"/>
  <c r="G36" i="8"/>
  <c r="G39" i="8"/>
  <c r="G44" i="8"/>
  <c r="G43" i="8"/>
  <c r="G40" i="8"/>
  <c r="G38" i="8"/>
  <c r="BM78" i="1"/>
  <c r="BC78" i="1" s="1"/>
  <c r="BC119" i="1"/>
  <c r="AN110" i="2"/>
  <c r="AN118" i="2"/>
  <c r="BB119" i="1"/>
  <c r="BB120" i="1" s="1"/>
  <c r="BB78" i="1"/>
  <c r="BB79" i="1" s="1"/>
  <c r="AN102" i="2"/>
  <c r="AN27" i="1"/>
  <c r="AN21" i="2"/>
  <c r="AN116" i="2"/>
  <c r="AN104" i="2"/>
  <c r="AN108" i="2"/>
  <c r="AN61" i="2"/>
  <c r="AN67" i="2"/>
  <c r="AN19" i="2"/>
  <c r="AH80" i="2"/>
  <c r="AH121" i="2"/>
  <c r="AH28" i="2"/>
  <c r="BG28" i="1"/>
  <c r="D45" i="8"/>
  <c r="C45" i="8"/>
  <c r="E45" i="8"/>
  <c r="AN25" i="2"/>
  <c r="BI27" i="1"/>
  <c r="H25" i="8" l="1"/>
  <c r="F25" i="8" s="1"/>
  <c r="H19" i="8"/>
  <c r="F19" i="8" s="1"/>
  <c r="H22" i="8"/>
  <c r="F22" i="8" s="1"/>
  <c r="H16" i="8"/>
  <c r="F16" i="8" s="1"/>
  <c r="H28" i="8"/>
  <c r="F28" i="8" s="1"/>
  <c r="H4" i="8"/>
  <c r="F4" i="8" s="1"/>
  <c r="H13" i="8"/>
  <c r="F13" i="8" s="1"/>
  <c r="H7" i="8"/>
  <c r="F7" i="8" s="1"/>
  <c r="H10" i="8"/>
  <c r="F10" i="8" s="1"/>
  <c r="F26" i="8"/>
  <c r="F8" i="8"/>
  <c r="F20" i="8"/>
  <c r="F14" i="8"/>
  <c r="F17" i="8"/>
  <c r="F11" i="8"/>
  <c r="F23" i="8"/>
  <c r="F29" i="8"/>
  <c r="BC121" i="1"/>
  <c r="AN121" i="1" s="1"/>
  <c r="BC80" i="1"/>
  <c r="AN80" i="1" s="1"/>
  <c r="AN120" i="1"/>
  <c r="AN28" i="1"/>
  <c r="AN29" i="1" s="1"/>
  <c r="AN27" i="2"/>
  <c r="BG29" i="1"/>
  <c r="G45" i="8"/>
  <c r="F45" i="8"/>
  <c r="BI28" i="1"/>
  <c r="AN122" i="1" l="1"/>
  <c r="AN122" i="2" s="1"/>
  <c r="AN121" i="2"/>
  <c r="AN120" i="2"/>
  <c r="AN79" i="1"/>
  <c r="AN80" i="2"/>
  <c r="AN28" i="2"/>
  <c r="BG30" i="1"/>
  <c r="AN26" i="2"/>
  <c r="BI29" i="1"/>
  <c r="AN81" i="1" l="1"/>
  <c r="AN79" i="2"/>
  <c r="BG31" i="1"/>
  <c r="AN29" i="2"/>
  <c r="M6" i="8"/>
  <c r="M10" i="8"/>
  <c r="BI30" i="1"/>
  <c r="AN81" i="2" l="1"/>
  <c r="BG32" i="1"/>
  <c r="O10" i="8"/>
  <c r="Q22" i="8"/>
  <c r="M5" i="8"/>
  <c r="M14" i="8"/>
  <c r="M13" i="8" s="1"/>
  <c r="BI31" i="1"/>
  <c r="BG33" i="1" l="1"/>
  <c r="AA29" i="8"/>
  <c r="AA10" i="8"/>
  <c r="BI32" i="1"/>
  <c r="BG34" i="1" l="1"/>
  <c r="BI33" i="1"/>
  <c r="BG35" i="1" l="1"/>
  <c r="Z15" i="8"/>
  <c r="BI34" i="1"/>
  <c r="BG36" i="1" l="1"/>
  <c r="V30" i="8"/>
  <c r="V31" i="8"/>
  <c r="V17" i="8"/>
  <c r="V22" i="8"/>
  <c r="V12" i="8"/>
  <c r="V21" i="8"/>
  <c r="V16" i="8"/>
  <c r="V11" i="8"/>
  <c r="X17" i="8"/>
  <c r="Z5" i="8"/>
  <c r="AA15" i="8"/>
  <c r="AA5" i="8" s="1"/>
  <c r="BI35" i="1"/>
  <c r="BG37" i="1" l="1"/>
  <c r="Q25" i="8"/>
  <c r="P25" i="8"/>
  <c r="V6" i="8"/>
  <c r="AB16" i="8"/>
  <c r="V7" i="8"/>
  <c r="AB17" i="8"/>
  <c r="W30" i="8"/>
  <c r="AB30" i="8" s="1"/>
  <c r="W11" i="8"/>
  <c r="BI36" i="1"/>
  <c r="W6" i="8" l="1"/>
  <c r="M26" i="8" s="1"/>
  <c r="BG38" i="1"/>
  <c r="W12" i="8"/>
  <c r="AB12" i="8" s="1"/>
  <c r="W31" i="8"/>
  <c r="AB31" i="8" s="1"/>
  <c r="AB7" i="8" s="1"/>
  <c r="W21" i="8"/>
  <c r="L26" i="8"/>
  <c r="L27" i="8"/>
  <c r="AB11" i="8"/>
  <c r="AB6" i="8" s="1"/>
  <c r="BI37" i="1"/>
  <c r="BG39" i="1" l="1"/>
  <c r="R27" i="8"/>
  <c r="R26" i="8"/>
  <c r="W22" i="8"/>
  <c r="AB21" i="8"/>
  <c r="BI38" i="1"/>
  <c r="BG40" i="1" l="1"/>
  <c r="W7" i="8"/>
  <c r="AB22" i="8"/>
  <c r="BI39" i="1"/>
  <c r="BG41" i="1" l="1"/>
  <c r="M27" i="8"/>
  <c r="BI40" i="1"/>
  <c r="BG42" i="1" l="1"/>
  <c r="BI41" i="1"/>
  <c r="BG43" i="1" l="1"/>
  <c r="BI42" i="1"/>
  <c r="BG44" i="1" l="1"/>
  <c r="BI43" i="1"/>
  <c r="BG45" i="1" l="1"/>
  <c r="BI44" i="1"/>
  <c r="BI45" i="1"/>
  <c r="BJ16" i="1" l="1"/>
  <c r="AL9" i="1" s="1"/>
  <c r="AL94" i="1" l="1"/>
  <c r="AL53" i="1"/>
  <c r="AL9" i="2"/>
  <c r="W29" i="8"/>
  <c r="W10" i="8"/>
  <c r="X12" i="8" s="1"/>
  <c r="W20" i="8"/>
  <c r="O6" i="8"/>
  <c r="Z20" i="8" l="1"/>
  <c r="AA20" i="8" s="1"/>
  <c r="X22" i="8"/>
  <c r="W5" i="8"/>
  <c r="M25" i="8" s="1"/>
  <c r="X31" i="8"/>
  <c r="X7" i="8" s="1"/>
  <c r="L22" i="8" s="1"/>
  <c r="AL94" i="2"/>
  <c r="AL53" i="2"/>
  <c r="O5" i="8"/>
  <c r="O14" i="8"/>
  <c r="O13" i="8" l="1"/>
  <c r="Y17" i="8"/>
  <c r="Y31" i="8"/>
  <c r="Y7" i="8" s="1"/>
  <c r="M22" i="8" s="1"/>
  <c r="Y22" i="8"/>
  <c r="Z22" i="8"/>
  <c r="X20" i="8" s="1"/>
  <c r="R20" i="8"/>
  <c r="R18" i="8" s="1"/>
  <c r="Z31" i="8"/>
  <c r="Z12" i="8"/>
  <c r="X10" i="8" s="1"/>
  <c r="Y12" i="8"/>
  <c r="Z17" i="8"/>
  <c r="X15" i="8" s="1"/>
  <c r="Z7" i="8" l="1"/>
  <c r="N22" i="8" s="1"/>
  <c r="X29" i="8"/>
  <c r="X5" i="8" s="1"/>
  <c r="V15" i="8"/>
  <c r="V20" i="8"/>
  <c r="R22" i="8"/>
  <c r="V29" i="8"/>
  <c r="V10" i="8"/>
  <c r="Y10" i="8" l="1"/>
  <c r="AB10" i="8" s="1"/>
  <c r="Y29" i="8"/>
  <c r="Y5" i="8" s="1"/>
  <c r="V5" i="8"/>
  <c r="N25" i="8"/>
  <c r="Y20" i="8"/>
  <c r="AB20" i="8" s="1"/>
  <c r="Y15" i="8"/>
  <c r="AB15" i="8" s="1"/>
  <c r="AB29" i="8" l="1"/>
  <c r="AB5" i="8" s="1"/>
  <c r="R25" i="8" s="1"/>
  <c r="L25" i="8"/>
  <c r="O25" i="8"/>
</calcChain>
</file>

<file path=xl/comments1.xml><?xml version="1.0" encoding="utf-8"?>
<comments xmlns="http://schemas.openxmlformats.org/spreadsheetml/2006/main">
  <authors>
    <author>労働保険徴収課</author>
    <author>厚生労働省ネットワークシステム</author>
  </authors>
  <commentList>
    <comment ref="AL9" authorId="0" shapeId="0">
      <text>
        <r>
          <rPr>
            <sz val="9"/>
            <color indexed="81"/>
            <rFont val="ＭＳ Ｐ明朝"/>
            <family val="1"/>
            <charset val="128"/>
          </rPr>
          <t>報告書の「事業の名称」欄を記入すると、枚数の表記が自動的に切り替わります。</t>
        </r>
      </text>
    </comment>
    <comment ref="AL14" authorId="1" shapeId="0">
      <text>
        <r>
          <rPr>
            <sz val="9"/>
            <color indexed="10"/>
            <rFont val="ＭＳ Ｐ明朝"/>
            <family val="1"/>
            <charset val="128"/>
          </rPr>
          <t>平成24年3月31日以前に開始した工事については、労務費率が表示されませんので、当該日以前の工事分については、本ファイルでの作成対象外となります。</t>
        </r>
      </text>
    </comment>
    <comment ref="O16" authorId="1" shapeId="0">
      <text>
        <r>
          <rPr>
            <sz val="9"/>
            <color indexed="81"/>
            <rFont val="ＭＳ Ｐ明朝"/>
            <family val="1"/>
            <charset val="128"/>
          </rPr>
          <t>・和暦で記入してください。
※例
（平成）31年4月1日
（令和）1年5月1日
（令和）2年3月31日
・令和2年4月1日以降は選択出来ません。</t>
        </r>
      </text>
    </comment>
    <comment ref="P16" authorId="1" shapeId="0">
      <text>
        <r>
          <rPr>
            <sz val="9"/>
            <color indexed="81"/>
            <rFont val="MS P ゴシック"/>
            <family val="3"/>
            <charset val="128"/>
          </rPr>
          <t>事業期間の開始期が古い事業から上詰めで記入してください。</t>
        </r>
      </text>
    </comment>
    <comment ref="V16" authorId="1" shapeId="0">
      <text>
        <r>
          <rPr>
            <sz val="9"/>
            <color indexed="81"/>
            <rFont val="ＭＳ Ｐ明朝"/>
            <family val="1"/>
            <charset val="128"/>
          </rPr>
          <t>賃金で算定する場合は「賃金で算定」を選択してください。</t>
        </r>
      </text>
    </comment>
    <comment ref="AN16" authorId="1" shapeId="0">
      <text>
        <r>
          <rPr>
            <sz val="9"/>
            <color indexed="81"/>
            <rFont val="ＭＳ Ｐ明朝"/>
            <family val="1"/>
            <charset val="128"/>
          </rPr>
          <t>賃金で算定する場合は賃金総額を入力してください。</t>
        </r>
      </text>
    </comment>
    <comment ref="V17" authorId="1" shapeId="0">
      <text>
        <r>
          <rPr>
            <sz val="9"/>
            <color indexed="81"/>
            <rFont val="ＭＳ Ｐ明朝"/>
            <family val="1"/>
            <charset val="128"/>
          </rPr>
          <t>平成27年4月1日以降に開始した工事については、請負金額から消費税額を除いた額を記入します。</t>
        </r>
      </text>
    </comment>
    <comment ref="F26" authorId="1" shapeId="0">
      <text>
        <r>
          <rPr>
            <sz val="9"/>
            <color indexed="81"/>
            <rFont val="ＭＳ Ｐ明朝"/>
            <family val="1"/>
            <charset val="128"/>
          </rPr>
          <t>事業の種類を選択してください。</t>
        </r>
      </text>
    </comment>
  </commentList>
</comments>
</file>

<file path=xl/sharedStrings.xml><?xml version="1.0" encoding="utf-8"?>
<sst xmlns="http://schemas.openxmlformats.org/spreadsheetml/2006/main" count="896" uniqueCount="275">
  <si>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</si>
  <si>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</si>
  <si>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</si>
  <si>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</si>
  <si>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</si>
  <si>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</si>
  <si>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</si>
  <si>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</si>
  <si>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</si>
  <si>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</si>
  <si>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</si>
  <si>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</si>
  <si>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</si>
  <si>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</si>
  <si>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</si>
  <si>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</si>
  <si>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</si>
  <si>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</si>
  <si>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</si>
  <si>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</si>
  <si>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</si>
  <si>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</si>
  <si>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</si>
  <si>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</si>
  <si>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</si>
  <si>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</si>
  <si>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t>記名押印又は署名</t>
    <rPh sb="0" eb="2">
      <t>キメイ</t>
    </rPh>
    <rPh sb="2" eb="4">
      <t>オウイン</t>
    </rPh>
    <rPh sb="4" eb="5">
      <t>マタ</t>
    </rPh>
    <rPh sb="6" eb="8">
      <t>ショメイ</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</si>
  <si>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</si>
  <si>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</si>
  <si>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</si>
  <si>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</si>
  <si>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労　働　保　険</t>
    <phoneticPr fontId="2"/>
  </si>
  <si>
    <t>一括有期事業報告書　（建設の事業）</t>
    <phoneticPr fontId="2"/>
  </si>
  <si>
    <t>①</t>
    <phoneticPr fontId="2"/>
  </si>
  <si>
    <t>③</t>
    <phoneticPr fontId="2"/>
  </si>
  <si>
    <t>郵便番号（</t>
    <phoneticPr fontId="2"/>
  </si>
  <si>
    <t>)</t>
    <phoneticPr fontId="2"/>
  </si>
  <si>
    <t>電話番号（</t>
    <phoneticPr fontId="2"/>
  </si>
  <si>
    <t>-</t>
    <phoneticPr fontId="2"/>
  </si>
  <si>
    <t>)</t>
    <phoneticPr fontId="2"/>
  </si>
  <si>
    <t>㊞</t>
    <phoneticPr fontId="2"/>
  </si>
  <si>
    <t>（法人のときはその名称及び代表者の氏名）</t>
    <phoneticPr fontId="2"/>
  </si>
  <si>
    <t>氏名</t>
    <phoneticPr fontId="2"/>
  </si>
  <si>
    <t xml:space="preserve">  </t>
    <phoneticPr fontId="2"/>
  </si>
  <si>
    <t>㊞</t>
    <phoneticPr fontId="2"/>
  </si>
  <si>
    <t>作 成 年 月 日 ・
提 出 代 行 者 ・
事務代理者の表示</t>
    <phoneticPr fontId="2"/>
  </si>
  <si>
    <t>電話番号</t>
    <phoneticPr fontId="2"/>
  </si>
  <si>
    <t>請負金額の内訳</t>
    <phoneticPr fontId="2"/>
  </si>
  <si>
    <t>年</t>
  </si>
  <si>
    <t>月</t>
  </si>
  <si>
    <t>日から</t>
  </si>
  <si>
    <t>日まで</t>
  </si>
  <si>
    <t>計</t>
    <phoneticPr fontId="2"/>
  </si>
  <si>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</si>
  <si>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</si>
  <si>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</si>
  <si>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①</t>
    <phoneticPr fontId="2"/>
  </si>
  <si>
    <t>請負金額の内訳</t>
    <phoneticPr fontId="2"/>
  </si>
  <si>
    <t>②</t>
    <phoneticPr fontId="2"/>
  </si>
  <si>
    <t>労 務　　　　　　　　　　　　　　　　　　　　　　　　　　　　　　　　　　　　　　　　　　　　　　　　　　　　　　　　　　　　　　　　　　　　　　　　　　　　　　　　　　　　　　　比 率</t>
    <rPh sb="0" eb="1">
      <t>ロウ</t>
    </rPh>
    <rPh sb="2" eb="3">
      <t>ツトム</t>
    </rPh>
    <rPh sb="90" eb="91">
      <t>ヒ</t>
    </rPh>
    <rPh sb="92" eb="93">
      <t>リツ</t>
    </rPh>
    <phoneticPr fontId="2"/>
  </si>
  <si>
    <t>日から</t>
    <rPh sb="0" eb="1">
      <t>ヒ</t>
    </rPh>
    <phoneticPr fontId="2"/>
  </si>
  <si>
    <t>日まで</t>
    <rPh sb="0" eb="1">
      <t>ヒ</t>
    </rPh>
    <phoneticPr fontId="2"/>
  </si>
  <si>
    <t>35 建築事業
（既設建築物設備工事業を除く）</t>
  </si>
  <si>
    <t>労　働　保　険</t>
    <phoneticPr fontId="2"/>
  </si>
  <si>
    <t>一括有期事業報告書　（建設の事業）</t>
    <phoneticPr fontId="2"/>
  </si>
  <si>
    <t>③</t>
    <phoneticPr fontId="2"/>
  </si>
  <si>
    <t>計</t>
    <phoneticPr fontId="2"/>
  </si>
  <si>
    <t>郵便番号（</t>
    <phoneticPr fontId="2"/>
  </si>
  <si>
    <t>-</t>
    <phoneticPr fontId="2"/>
  </si>
  <si>
    <t>)</t>
    <phoneticPr fontId="2"/>
  </si>
  <si>
    <t>電話番号（</t>
    <phoneticPr fontId="2"/>
  </si>
  <si>
    <t>-</t>
    <phoneticPr fontId="2"/>
  </si>
  <si>
    <t>)</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</si>
  <si>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</si>
  <si>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</si>
  <si>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</si>
  <si>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</si>
  <si>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</si>
  <si>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xml:space="preserve">  </t>
    <phoneticPr fontId="2"/>
  </si>
  <si>
    <t>㊞</t>
    <phoneticPr fontId="2"/>
  </si>
  <si>
    <t>事業開始時期</t>
    <rPh sb="0" eb="2">
      <t>ジギョウ</t>
    </rPh>
    <rPh sb="2" eb="4">
      <t>カイシ</t>
    </rPh>
    <rPh sb="4" eb="6">
      <t>ジキ</t>
    </rPh>
    <phoneticPr fontId="2"/>
  </si>
  <si>
    <t>保険料率</t>
    <rPh sb="0" eb="2">
      <t>ホケン</t>
    </rPh>
    <rPh sb="2" eb="3">
      <t>リョウ</t>
    </rPh>
    <rPh sb="3" eb="4">
      <t>リツ</t>
    </rPh>
    <phoneticPr fontId="2"/>
  </si>
  <si>
    <t>31 水力発電施設、ずい道等新設事業</t>
  </si>
  <si>
    <t>32 道路新設事業</t>
  </si>
  <si>
    <t>33 舗装工事業</t>
  </si>
  <si>
    <t>34 鉄道又は軌道新設事業</t>
  </si>
  <si>
    <t>38 既設建築物設備工事業</t>
  </si>
  <si>
    <t>36 機械装置(組立て又は取付け）</t>
  </si>
  <si>
    <t>36 機械装置(その他のもの）</t>
  </si>
  <si>
    <t>37 その他の建設事業</t>
  </si>
  <si>
    <t>事業の種類</t>
    <phoneticPr fontId="2"/>
  </si>
  <si>
    <t>請負金額</t>
    <rPh sb="0" eb="2">
      <t>ウケオイ</t>
    </rPh>
    <rPh sb="2" eb="4">
      <t>キンガク</t>
    </rPh>
    <phoneticPr fontId="2"/>
  </si>
  <si>
    <t>業種 事業の種類</t>
    <phoneticPr fontId="2"/>
  </si>
  <si>
    <t>事業開始時期</t>
  </si>
  <si>
    <t>上</t>
  </si>
  <si>
    <t>中</t>
  </si>
  <si>
    <t>下</t>
  </si>
  <si>
    <t>昔</t>
  </si>
  <si>
    <t>◎総括書（上・中・下分）集計表…｢総括表｣ｼｰﾄに対応</t>
  </si>
  <si>
    <t>業種 事業の種類</t>
  </si>
  <si>
    <t>事業開始時期に対応する下表｢報告書集計表｣の集計値</t>
  </si>
  <si>
    <t>請負金額：下段
("賃金で算定"しない)</t>
  </si>
  <si>
    <t>請負金額：上段
("賃金で算定"する)</t>
  </si>
  <si>
    <t>賃金総額：上段
("賃金で算定"する)</t>
  </si>
  <si>
    <t>確定保険料内訳</t>
  </si>
  <si>
    <t>　区分</t>
  </si>
  <si>
    <t>⑧保険料算定基礎額</t>
  </si>
  <si>
    <t>⑨保険料率</t>
  </si>
  <si>
    <t>⑩確定保険料額（⑧×⑨）</t>
  </si>
  <si>
    <t>労働保険料（労災＋雇用）</t>
  </si>
  <si>
    <t>　労災保険分</t>
  </si>
  <si>
    <t>雇用保険分</t>
  </si>
  <si>
    <t>雇用保険法適用者分</t>
  </si>
  <si>
    <t>高年齢労働者分</t>
  </si>
  <si>
    <t>保険料算定対象者分</t>
  </si>
  <si>
    <t>一般拠出金</t>
  </si>
  <si>
    <t>概算保険料内訳</t>
  </si>
  <si>
    <t>⑫保険料算定基礎額</t>
  </si>
  <si>
    <t>⑬保険料率</t>
  </si>
  <si>
    <t>⑭概算保険料額（⑫×⑬）</t>
  </si>
  <si>
    <t>⑱申告済概算保険料額</t>
  </si>
  <si>
    <t>⑰納付回数</t>
  </si>
  <si>
    <t>還付の有無</t>
  </si>
  <si>
    <t>⑳差引額</t>
  </si>
  <si>
    <t>充当額</t>
  </si>
  <si>
    <t>還付額</t>
  </si>
  <si>
    <t>不足額</t>
  </si>
  <si>
    <t>保険判定</t>
  </si>
  <si>
    <t>延納（分割納付）</t>
  </si>
  <si>
    <t>期別納付額</t>
  </si>
  <si>
    <t>概算保険料額</t>
  </si>
  <si>
    <t>労働保険料額</t>
  </si>
  <si>
    <t>納付額</t>
  </si>
  <si>
    <t>1期</t>
  </si>
  <si>
    <t>2期</t>
  </si>
  <si>
    <t>3期</t>
  </si>
  <si>
    <t>◎総括書（昔分）集計表…｢総括表｣ｼｰﾄに対応</t>
  </si>
  <si>
    <t>賃金総額</t>
  </si>
  <si>
    <t>保険料額</t>
  </si>
  <si>
    <t>◎報告書集計表…｢報告書（事業主控）｣ｼｰﾄに対応。１枚目…５件、２枚目以降…９件。最大３０枚、最大２６６件。</t>
  </si>
  <si>
    <t>報告書
枚数</t>
  </si>
  <si>
    <t>１報告書内の
事業数</t>
  </si>
  <si>
    <t>①事業の期間
開始</t>
  </si>
  <si>
    <t>削除
未使用</t>
  </si>
  <si>
    <t>左の①が対応する｢総括表｣ｼｰﾄの事業開始時期</t>
  </si>
  <si>
    <t>◎事業開始時期設定表</t>
    <rPh sb="1" eb="3">
      <t>ジギョウ</t>
    </rPh>
    <rPh sb="3" eb="5">
      <t>カイシ</t>
    </rPh>
    <rPh sb="5" eb="7">
      <t>ジキ</t>
    </rPh>
    <rPh sb="7" eb="9">
      <t>セッテイ</t>
    </rPh>
    <rPh sb="9" eb="10">
      <t>ヒョウ</t>
    </rPh>
    <phoneticPr fontId="2"/>
  </si>
  <si>
    <t>「総括表」</t>
    <phoneticPr fontId="2"/>
  </si>
  <si>
    <t>昔事
業種３７の下の
事業開始時期
（右記範囲外の過去）</t>
    <rPh sb="0" eb="1">
      <t>ムカシ</t>
    </rPh>
    <rPh sb="1" eb="2">
      <t>コト</t>
    </rPh>
    <rPh sb="8" eb="9">
      <t>シタ</t>
    </rPh>
    <rPh sb="19" eb="21">
      <t>ウキ</t>
    </rPh>
    <rPh sb="21" eb="23">
      <t>ハンイ</t>
    </rPh>
    <rPh sb="23" eb="24">
      <t>ガイ</t>
    </rPh>
    <rPh sb="25" eb="27">
      <t>カコ</t>
    </rPh>
    <phoneticPr fontId="2"/>
  </si>
  <si>
    <t>各業種の事業開始時期の３段分</t>
    <phoneticPr fontId="2"/>
  </si>
  <si>
    <t>◎事業期間設定表</t>
    <rPh sb="1" eb="3">
      <t>ジギョウ</t>
    </rPh>
    <rPh sb="3" eb="5">
      <t>キカン</t>
    </rPh>
    <rPh sb="5" eb="7">
      <t>セッテイ</t>
    </rPh>
    <rPh sb="7" eb="8">
      <t>ヒョウ</t>
    </rPh>
    <phoneticPr fontId="2"/>
  </si>
  <si>
    <t>最小値</t>
    <rPh sb="0" eb="2">
      <t>サイショウ</t>
    </rPh>
    <rPh sb="2" eb="3">
      <t>チ</t>
    </rPh>
    <phoneticPr fontId="2"/>
  </si>
  <si>
    <t>←事業の期間・最小値</t>
    <rPh sb="1" eb="3">
      <t>ジギョウ</t>
    </rPh>
    <rPh sb="4" eb="6">
      <t>キカン</t>
    </rPh>
    <rPh sb="7" eb="10">
      <t>サイショウチ</t>
    </rPh>
    <phoneticPr fontId="2"/>
  </si>
  <si>
    <t>最大値</t>
    <rPh sb="0" eb="2">
      <t>サイダイ</t>
    </rPh>
    <rPh sb="2" eb="3">
      <t>チ</t>
    </rPh>
    <phoneticPr fontId="2"/>
  </si>
  <si>
    <t>←事業の期間・最大値</t>
    <rPh sb="1" eb="3">
      <t>ジギョウ</t>
    </rPh>
    <rPh sb="4" eb="6">
      <t>キカン</t>
    </rPh>
    <rPh sb="7" eb="10">
      <t>サイダイチ</t>
    </rPh>
    <phoneticPr fontId="2"/>
  </si>
  <si>
    <t>◎労務費率・保険料率設定表</t>
    <rPh sb="1" eb="4">
      <t>ロウムヒ</t>
    </rPh>
    <rPh sb="4" eb="5">
      <t>リツ</t>
    </rPh>
    <rPh sb="6" eb="8">
      <t>ホケン</t>
    </rPh>
    <rPh sb="8" eb="9">
      <t>リョウ</t>
    </rPh>
    <rPh sb="9" eb="10">
      <t>リツ</t>
    </rPh>
    <rPh sb="10" eb="12">
      <t>セッテイ</t>
    </rPh>
    <rPh sb="12" eb="13">
      <t>ヒョウ</t>
    </rPh>
    <phoneticPr fontId="2"/>
  </si>
  <si>
    <t>「事業の種類・労務費率・保険料一覧表」(※)に掲載される工事開始日の各期間に該当する労務費率・保険料率を下表の黄色セルに設定する。</t>
    <rPh sb="1" eb="3">
      <t>ジギョウ</t>
    </rPh>
    <rPh sb="4" eb="6">
      <t>シュルイ</t>
    </rPh>
    <rPh sb="7" eb="10">
      <t>ロウムヒ</t>
    </rPh>
    <rPh sb="10" eb="11">
      <t>リツ</t>
    </rPh>
    <rPh sb="12" eb="15">
      <t>ホケンリョウ</t>
    </rPh>
    <rPh sb="15" eb="17">
      <t>イチラン</t>
    </rPh>
    <rPh sb="17" eb="18">
      <t>ヒョウ</t>
    </rPh>
    <rPh sb="28" eb="30">
      <t>コウジ</t>
    </rPh>
    <rPh sb="30" eb="33">
      <t>カイシビ</t>
    </rPh>
    <rPh sb="34" eb="35">
      <t>カク</t>
    </rPh>
    <rPh sb="35" eb="37">
      <t>キカン</t>
    </rPh>
    <rPh sb="38" eb="40">
      <t>ガイトウ</t>
    </rPh>
    <rPh sb="42" eb="46">
      <t>ロウムヒリツ</t>
    </rPh>
    <rPh sb="47" eb="49">
      <t>ホケン</t>
    </rPh>
    <rPh sb="49" eb="50">
      <t>リョウ</t>
    </rPh>
    <rPh sb="50" eb="51">
      <t>リツ</t>
    </rPh>
    <rPh sb="60" eb="62">
      <t>セッテイ</t>
    </rPh>
    <phoneticPr fontId="2"/>
  </si>
  <si>
    <t>労務費率</t>
    <rPh sb="0" eb="3">
      <t>ロウムヒ</t>
    </rPh>
    <rPh sb="3" eb="4">
      <t>リツ</t>
    </rPh>
    <phoneticPr fontId="2"/>
  </si>
  <si>
    <t>31 水力発電施設、ずい道等新設事業</t>
    <phoneticPr fontId="2"/>
  </si>
  <si>
    <t>32 道路新設事業</t>
    <phoneticPr fontId="2"/>
  </si>
  <si>
    <t>33 舗装工事業</t>
    <phoneticPr fontId="2"/>
  </si>
  <si>
    <t>34 鉄道又は軌道新設事業</t>
    <phoneticPr fontId="2"/>
  </si>
  <si>
    <t>35 建築事業
（既設建築物設備工事業を除く）</t>
    <phoneticPr fontId="2"/>
  </si>
  <si>
    <t>38 既設建築物設備工事業</t>
    <phoneticPr fontId="2"/>
  </si>
  <si>
    <t>36 機械装置(組立て又は取付け）</t>
    <phoneticPr fontId="2"/>
  </si>
  <si>
    <t>36 機械装置(その他のもの）</t>
    <phoneticPr fontId="2"/>
  </si>
  <si>
    <t>37 その他の建設事業</t>
    <phoneticPr fontId="2"/>
  </si>
  <si>
    <t>　※厚生労働省ホームページ｢http://www2.mhlw.go.jp/topics/seido/daijin/hoken/980916_1.htm｣</t>
    <phoneticPr fontId="2"/>
  </si>
  <si>
    <t>　　｢○○年度　労働保険　年度更新　申告書の書き方｣－｢一括有期事業報告書（様式第７号）の記入｣－「事業の種類・労務費率・保険料一覧表」</t>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</si>
  <si>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</si>
  <si>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</si>
  <si>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</si>
  <si>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◎賃金算定基準</t>
    <rPh sb="1" eb="3">
      <t>チンギン</t>
    </rPh>
    <rPh sb="3" eb="5">
      <t>サンテイ</t>
    </rPh>
    <rPh sb="5" eb="7">
      <t>キジュン</t>
    </rPh>
    <phoneticPr fontId="2"/>
  </si>
  <si>
    <t>報告書（事業主控）の｢請負代金の額｣上段の入力規則。</t>
    <rPh sb="11" eb="13">
      <t>ウケオイ</t>
    </rPh>
    <rPh sb="13" eb="15">
      <t>ダイキン</t>
    </rPh>
    <rPh sb="16" eb="17">
      <t>ガク</t>
    </rPh>
    <rPh sb="18" eb="20">
      <t>ジョウダン</t>
    </rPh>
    <rPh sb="21" eb="23">
      <t>ニュウリョク</t>
    </rPh>
    <rPh sb="23" eb="25">
      <t>キソク</t>
    </rPh>
    <phoneticPr fontId="2"/>
  </si>
  <si>
    <t>賃金で算定</t>
  </si>
  <si>
    <t>年</t>
    <rPh sb="0" eb="1">
      <t>ネン</t>
    </rPh>
    <phoneticPr fontId="2"/>
  </si>
  <si>
    <t>月日</t>
    <rPh sb="0" eb="1">
      <t>ツキ</t>
    </rPh>
    <rPh sb="1" eb="2">
      <t>ヒ</t>
    </rPh>
    <phoneticPr fontId="2"/>
  </si>
  <si>
    <t>3月31日</t>
    <rPh sb="1" eb="2">
      <t>ツキ</t>
    </rPh>
    <rPh sb="4" eb="5">
      <t>ヒ</t>
    </rPh>
    <phoneticPr fontId="2"/>
  </si>
  <si>
    <t>4月1日</t>
    <rPh sb="1" eb="2">
      <t>ツキ</t>
    </rPh>
    <rPh sb="3" eb="4">
      <t>ヒ</t>
    </rPh>
    <phoneticPr fontId="2"/>
  </si>
  <si>
    <t>｢総括表｣ｼｰﾄ：一括有期事業総括表（建設の事業）に掲載する事業開始時期を下表の黄色セルに西暦で設定する。</t>
    <rPh sb="48" eb="50">
      <t>セッテイ</t>
    </rPh>
    <phoneticPr fontId="2"/>
  </si>
  <si>
    <t>｢報告書（事業主控）｣ｼｰﾄ：一括有期事業報告書（建設の事業）の｢事業の期間：年｣の入力可能な最小値と最大値を下表の黄色セルに和暦で設定する。</t>
    <rPh sb="21" eb="23">
      <t>ホウコク</t>
    </rPh>
    <rPh sb="23" eb="24">
      <t>ショ</t>
    </rPh>
    <rPh sb="33" eb="35">
      <t>ジギョウ</t>
    </rPh>
    <rPh sb="36" eb="38">
      <t>キカン</t>
    </rPh>
    <rPh sb="39" eb="40">
      <t>ネン</t>
    </rPh>
    <rPh sb="42" eb="44">
      <t>ニュウリョク</t>
    </rPh>
    <rPh sb="44" eb="46">
      <t>カノウ</t>
    </rPh>
    <rPh sb="47" eb="50">
      <t>サイショウチ</t>
    </rPh>
    <rPh sb="51" eb="54">
      <t>サイダイチ</t>
    </rPh>
    <rPh sb="63" eb="64">
      <t>ワ</t>
    </rPh>
    <rPh sb="66" eb="68">
      <t>セッテイ</t>
    </rPh>
    <phoneticPr fontId="2"/>
  </si>
  <si>
    <t>注；黄色のセル以外は、修正しないこと。</t>
    <rPh sb="0" eb="1">
      <t>チュウ</t>
    </rPh>
    <rPh sb="2" eb="4">
      <t>キイロ</t>
    </rPh>
    <rPh sb="7" eb="9">
      <t>イガイ</t>
    </rPh>
    <rPh sb="11" eb="13">
      <t>シュウセイ</t>
    </rPh>
    <phoneticPr fontId="2"/>
  </si>
  <si>
    <t>中段</t>
    <rPh sb="0" eb="2">
      <t>チュウダン</t>
    </rPh>
    <phoneticPr fontId="2"/>
  </si>
  <si>
    <t>下段</t>
    <rPh sb="0" eb="2">
      <t>ゲダン</t>
    </rPh>
    <phoneticPr fontId="2"/>
  </si>
  <si>
    <t>◎非業務災害率</t>
    <rPh sb="1" eb="2">
      <t>ヒ</t>
    </rPh>
    <rPh sb="2" eb="4">
      <t>ギョウム</t>
    </rPh>
    <rPh sb="4" eb="6">
      <t>サイガイ</t>
    </rPh>
    <rPh sb="6" eb="7">
      <t>リツ</t>
    </rPh>
    <phoneticPr fontId="2"/>
  </si>
  <si>
    <t>｢総括表｣ｼｰﾄ：メリット料率の計算に使用する。</t>
    <rPh sb="13" eb="15">
      <t>リョウリツ</t>
    </rPh>
    <rPh sb="16" eb="18">
      <t>ケイサン</t>
    </rPh>
    <rPh sb="19" eb="21">
      <t>シヨウ</t>
    </rPh>
    <phoneticPr fontId="2"/>
  </si>
  <si>
    <t>-</t>
    <phoneticPr fontId="2"/>
  </si>
  <si>
    <t>◎概算年度設定表</t>
    <rPh sb="1" eb="3">
      <t>ガイサン</t>
    </rPh>
    <rPh sb="3" eb="5">
      <t>ネンド</t>
    </rPh>
    <rPh sb="5" eb="7">
      <t>セッテイ</t>
    </rPh>
    <rPh sb="7" eb="8">
      <t>ヒョウ</t>
    </rPh>
    <phoneticPr fontId="2"/>
  </si>
  <si>
    <t>年度更新申告書の概算年度を設定する。</t>
    <rPh sb="0" eb="2">
      <t>ネンド</t>
    </rPh>
    <rPh sb="2" eb="4">
      <t>コウシン</t>
    </rPh>
    <rPh sb="4" eb="7">
      <t>シンコクショ</t>
    </rPh>
    <rPh sb="8" eb="10">
      <t>ガイサン</t>
    </rPh>
    <rPh sb="10" eb="12">
      <t>ネンド</t>
    </rPh>
    <rPh sb="13" eb="15">
      <t>セッテイ</t>
    </rPh>
    <phoneticPr fontId="2"/>
  </si>
  <si>
    <t>上段</t>
    <rPh sb="0" eb="2">
      <t>ジョウダン</t>
    </rPh>
    <phoneticPr fontId="2"/>
  </si>
  <si>
    <t>※平成21(2009)年4月1日より"0.8"から"0.6"に変更になった。</t>
    <rPh sb="1" eb="3">
      <t>ヘイセイ</t>
    </rPh>
    <rPh sb="11" eb="12">
      <t>ネン</t>
    </rPh>
    <rPh sb="13" eb="14">
      <t>ツキ</t>
    </rPh>
    <rPh sb="15" eb="16">
      <t>ヒ</t>
    </rPh>
    <rPh sb="31" eb="33">
      <t>ヘンコウ</t>
    </rPh>
    <phoneticPr fontId="2"/>
  </si>
  <si>
    <t>期別納付額</t>
    <phoneticPr fontId="2"/>
  </si>
  <si>
    <t>概算保険料額</t>
    <phoneticPr fontId="2"/>
  </si>
  <si>
    <t>充当額</t>
    <phoneticPr fontId="2"/>
  </si>
  <si>
    <t>不足額</t>
    <phoneticPr fontId="2"/>
  </si>
  <si>
    <t>労働保険料額</t>
    <phoneticPr fontId="2"/>
  </si>
  <si>
    <t>一般拠出金充当額</t>
    <rPh sb="5" eb="7">
      <t>ジュウトウ</t>
    </rPh>
    <rPh sb="7" eb="8">
      <t>ガク</t>
    </rPh>
    <phoneticPr fontId="2"/>
  </si>
  <si>
    <t>一般拠出金</t>
    <phoneticPr fontId="2"/>
  </si>
  <si>
    <t>納付額</t>
    <phoneticPr fontId="2"/>
  </si>
  <si>
    <t>1期</t>
    <rPh sb="1" eb="2">
      <t>キ</t>
    </rPh>
    <phoneticPr fontId="2"/>
  </si>
  <si>
    <t>2期</t>
    <rPh sb="1" eb="2">
      <t>キ</t>
    </rPh>
    <phoneticPr fontId="2"/>
  </si>
  <si>
    <t>⑳差引額：充当額</t>
    <rPh sb="5" eb="7">
      <t>ジュウトウ</t>
    </rPh>
    <rPh sb="7" eb="8">
      <t>ガク</t>
    </rPh>
    <phoneticPr fontId="2"/>
  </si>
  <si>
    <t>⑳差引額：還付額</t>
    <rPh sb="5" eb="7">
      <t>カンプ</t>
    </rPh>
    <rPh sb="7" eb="8">
      <t>ガク</t>
    </rPh>
    <phoneticPr fontId="2"/>
  </si>
  <si>
    <t>⑳差引額：不足額</t>
    <rPh sb="5" eb="7">
      <t>フソク</t>
    </rPh>
    <rPh sb="7" eb="8">
      <t>ガク</t>
    </rPh>
    <phoneticPr fontId="2"/>
  </si>
  <si>
    <t>3期</t>
    <rPh sb="1" eb="2">
      <t>キ</t>
    </rPh>
    <phoneticPr fontId="2"/>
  </si>
  <si>
    <t>１．還付請求：行わない、充当額発生、充当意思：１(労働保険料のみに充当)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3" eb="35">
      <t>ジュウトウ</t>
    </rPh>
    <phoneticPr fontId="2"/>
  </si>
  <si>
    <t>２．還付請求：行わない、充当額発生、充当意思：２(一般拠出金のみに充当)</t>
    <rPh sb="2" eb="4">
      <t>カンプ</t>
    </rPh>
    <rPh sb="4" eb="6">
      <t>セイキュウ</t>
    </rPh>
    <rPh sb="7" eb="8">
      <t>オコナ</t>
    </rPh>
    <rPh sb="12" eb="14">
      <t>ジュウトウ</t>
    </rPh>
    <rPh sb="14" eb="15">
      <t>ガク</t>
    </rPh>
    <rPh sb="15" eb="17">
      <t>ハッセイ</t>
    </rPh>
    <rPh sb="18" eb="20">
      <t>ジュウトウ</t>
    </rPh>
    <rPh sb="20" eb="22">
      <t>イシ</t>
    </rPh>
    <rPh sb="25" eb="27">
      <t>イッパン</t>
    </rPh>
    <rPh sb="27" eb="30">
      <t>キョシュツキン</t>
    </rPh>
    <rPh sb="33" eb="35">
      <t>ジュウトウ</t>
    </rPh>
    <phoneticPr fontId="2"/>
  </si>
  <si>
    <t>３．還付請求：行わない、充当額発生、充当意思：３(労働保険料及び一般拠出金に充当)</t>
    <rPh sb="2" eb="4">
      <t>カンプ</t>
    </rPh>
    <rPh sb="4" eb="6">
      <t>セイキュウ</t>
    </rPh>
    <rPh sb="7" eb="8">
      <t>オコナ</t>
    </rPh>
    <rPh sb="12" eb="14">
      <t>ジュウトウ</t>
    </rPh>
    <rPh sb="14" eb="15">
      <t>ガク</t>
    </rPh>
    <rPh sb="15" eb="17">
      <t>ハッセイ</t>
    </rPh>
    <rPh sb="18" eb="20">
      <t>ジュウトウ</t>
    </rPh>
    <rPh sb="20" eb="22">
      <t>イシ</t>
    </rPh>
    <rPh sb="25" eb="27">
      <t>ロウドウ</t>
    </rPh>
    <rPh sb="27" eb="30">
      <t>ホケンリョウ</t>
    </rPh>
    <rPh sb="30" eb="31">
      <t>オヨ</t>
    </rPh>
    <rPh sb="32" eb="34">
      <t>イッパン</t>
    </rPh>
    <rPh sb="34" eb="37">
      <t>キョシュツキン</t>
    </rPh>
    <rPh sb="38" eb="40">
      <t>ジュウトウ</t>
    </rPh>
    <phoneticPr fontId="2"/>
  </si>
  <si>
    <t>４．その他</t>
    <rPh sb="4" eb="5">
      <t>タ</t>
    </rPh>
    <phoneticPr fontId="2"/>
  </si>
  <si>
    <t>（１）還付請求：行わない、充当額発生、充当意思：なし</t>
    <phoneticPr fontId="2"/>
  </si>
  <si>
    <t>（２）還付請求：行う、還付額発生</t>
    <rPh sb="3" eb="5">
      <t>カンプ</t>
    </rPh>
    <rPh sb="5" eb="7">
      <t>セイキュウ</t>
    </rPh>
    <rPh sb="8" eb="9">
      <t>オコナ</t>
    </rPh>
    <rPh sb="11" eb="13">
      <t>カンプ</t>
    </rPh>
    <rPh sb="13" eb="14">
      <t>ガク</t>
    </rPh>
    <rPh sb="14" eb="16">
      <t>ハッセイ</t>
    </rPh>
    <phoneticPr fontId="2"/>
  </si>
  <si>
    <t>（３）還付請求：行わない、不足額発生</t>
    <rPh sb="3" eb="5">
      <t>カンプ</t>
    </rPh>
    <rPh sb="5" eb="7">
      <t>セイキュウ</t>
    </rPh>
    <rPh sb="8" eb="9">
      <t>オコナ</t>
    </rPh>
    <rPh sb="13" eb="15">
      <t>フソク</t>
    </rPh>
    <rPh sb="15" eb="16">
      <t>ガク</t>
    </rPh>
    <rPh sb="16" eb="18">
      <t>ハッセイ</t>
    </rPh>
    <phoneticPr fontId="2"/>
  </si>
  <si>
    <t>（４）還付請求：行う、不足額発生</t>
    <rPh sb="3" eb="5">
      <t>カンプ</t>
    </rPh>
    <rPh sb="5" eb="7">
      <t>セイキュウ</t>
    </rPh>
    <rPh sb="8" eb="9">
      <t>オコナ</t>
    </rPh>
    <rPh sb="11" eb="13">
      <t>フソク</t>
    </rPh>
    <rPh sb="13" eb="14">
      <t>ガク</t>
    </rPh>
    <rPh sb="14" eb="16">
      <t>ハッセイ</t>
    </rPh>
    <phoneticPr fontId="2"/>
  </si>
  <si>
    <t>充当意思</t>
  </si>
  <si>
    <t>期別納付額表示</t>
  </si>
  <si>
    <t>-</t>
  </si>
  <si>
    <t>一般拠出金充当額</t>
  </si>
  <si>
    <t>工事開始日</t>
    <rPh sb="0" eb="2">
      <t>コウジ</t>
    </rPh>
    <rPh sb="2" eb="4">
      <t>カイシ</t>
    </rPh>
    <rPh sb="4" eb="5">
      <t>ヒ</t>
    </rPh>
    <phoneticPr fontId="2"/>
  </si>
  <si>
    <t>①</t>
    <phoneticPr fontId="2"/>
  </si>
  <si>
    <t>②</t>
    <phoneticPr fontId="2"/>
  </si>
  <si>
    <t>③</t>
    <phoneticPr fontId="2"/>
  </si>
  <si>
    <t>④</t>
    <phoneticPr fontId="2"/>
  </si>
  <si>
    <t>②</t>
  </si>
  <si>
    <t>労 務
費 率</t>
  </si>
  <si>
    <t>左の①が対応する
労務比率</t>
    <rPh sb="9" eb="11">
      <t>ロウム</t>
    </rPh>
    <rPh sb="11" eb="13">
      <t>ヒリツ</t>
    </rPh>
    <phoneticPr fontId="2"/>
  </si>
  <si>
    <t>左の①が対応する
保険料率</t>
    <rPh sb="9" eb="12">
      <t>ホケンリョウ</t>
    </rPh>
    <rPh sb="12" eb="13">
      <t>リツ</t>
    </rPh>
    <phoneticPr fontId="2"/>
  </si>
  <si>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</si>
  <si>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</si>
  <si>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</si>
  <si>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</si>
  <si>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</si>
  <si>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</si>
  <si>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</si>
  <si>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</si>
  <si>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</si>
  <si>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</si>
  <si>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</si>
  <si>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</si>
  <si>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◎事業開始時期ごとの消費税額の取扱い</t>
    <rPh sb="1" eb="3">
      <t>ジギョウ</t>
    </rPh>
    <rPh sb="3" eb="5">
      <t>カイシ</t>
    </rPh>
    <rPh sb="5" eb="7">
      <t>ジキ</t>
    </rPh>
    <rPh sb="10" eb="13">
      <t>ショウヒゼイ</t>
    </rPh>
    <rPh sb="13" eb="14">
      <t>ガク</t>
    </rPh>
    <rPh sb="15" eb="17">
      <t>トリアツカ</t>
    </rPh>
    <phoneticPr fontId="2"/>
  </si>
  <si>
    <t>9月30日</t>
    <rPh sb="1" eb="2">
      <t>ツキ</t>
    </rPh>
    <rPh sb="4" eb="5">
      <t>ヒ</t>
    </rPh>
    <phoneticPr fontId="2"/>
  </si>
  <si>
    <t>10月1日</t>
    <rPh sb="2" eb="3">
      <t>ツキ</t>
    </rPh>
    <rPh sb="4" eb="5">
      <t>ヒ</t>
    </rPh>
    <phoneticPr fontId="2"/>
  </si>
  <si>
    <t>消費税率適用なし</t>
    <rPh sb="0" eb="3">
      <t>ショウヒゼイ</t>
    </rPh>
    <rPh sb="3" eb="4">
      <t>リツ</t>
    </rPh>
    <rPh sb="4" eb="6">
      <t>テキヨウ</t>
    </rPh>
    <phoneticPr fontId="2"/>
  </si>
  <si>
    <t>消費税率適用あり（請負金額×105÷108）</t>
    <rPh sb="9" eb="11">
      <t>ウケオイ</t>
    </rPh>
    <rPh sb="11" eb="13">
      <t>キンガク</t>
    </rPh>
    <phoneticPr fontId="2"/>
  </si>
  <si>
    <t>消費税考慮</t>
    <rPh sb="0" eb="3">
      <t>ショウヒゼイ</t>
    </rPh>
    <rPh sb="3" eb="5">
      <t>コウリョ</t>
    </rPh>
    <phoneticPr fontId="2"/>
  </si>
  <si>
    <t>消費税非考慮</t>
    <rPh sb="0" eb="3">
      <t>ショウヒゼイ</t>
    </rPh>
    <rPh sb="3" eb="4">
      <t>ヒ</t>
    </rPh>
    <rPh sb="4" eb="6">
      <t>コウリョ</t>
    </rPh>
    <phoneticPr fontId="2"/>
  </si>
  <si>
    <t>｢報告書（事業主控）｣ｼｰﾄ：消費税考慮</t>
    <rPh sb="15" eb="18">
      <t>ショウヒゼイ</t>
    </rPh>
    <rPh sb="18" eb="20">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</si>
  <si>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</si>
  <si>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</si>
  <si>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</si>
  <si>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</si>
  <si>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</si>
  <si>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</si>
  <si>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</si>
  <si>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②請負金額：下段
("賃金で算定"しない)</t>
    <phoneticPr fontId="2"/>
  </si>
  <si>
    <t>左の②が対応する
消費税額考慮</t>
    <rPh sb="9" eb="12">
      <t>ショウヒゼイ</t>
    </rPh>
    <rPh sb="12" eb="13">
      <t>ガク</t>
    </rPh>
    <rPh sb="13" eb="15">
      <t>コウリョ</t>
    </rPh>
    <phoneticPr fontId="2"/>
  </si>
  <si>
    <t>消費税考慮</t>
    <rPh sb="0" eb="3">
      <t>ショウヒゼイ</t>
    </rPh>
    <rPh sb="3" eb="5">
      <t>コウリョ</t>
    </rPh>
    <phoneticPr fontId="2"/>
  </si>
  <si>
    <t>請負金額：下段
("賃金で算定"しない)
消費税額考慮</t>
    <phoneticPr fontId="2"/>
  </si>
  <si>
    <t>消費税FLG</t>
    <rPh sb="0" eb="2">
      <t>ショウヒ</t>
    </rPh>
    <rPh sb="2" eb="3">
      <t>ゼイ</t>
    </rPh>
    <phoneticPr fontId="2"/>
  </si>
  <si>
    <t>消費税考慮</t>
  </si>
  <si>
    <t>賃金総額
（労務比率＋
賃金で算定額）</t>
    <rPh sb="0" eb="2">
      <t>チンギン</t>
    </rPh>
    <rPh sb="2" eb="4">
      <t>ソウガク</t>
    </rPh>
    <rPh sb="6" eb="8">
      <t>ロウム</t>
    </rPh>
    <rPh sb="8" eb="10">
      <t>ヒリツ</t>
    </rPh>
    <rPh sb="12" eb="14">
      <t>チンギン</t>
    </rPh>
    <rPh sb="15" eb="17">
      <t>サンテイ</t>
    </rPh>
    <rPh sb="17" eb="18">
      <t>ガク</t>
    </rPh>
    <phoneticPr fontId="2"/>
  </si>
  <si>
    <t>消費税・労務比率考慮明細</t>
    <rPh sb="0" eb="3">
      <t>ショウヒゼイ</t>
    </rPh>
    <rPh sb="4" eb="6">
      <t>ロウム</t>
    </rPh>
    <rPh sb="6" eb="8">
      <t>ヒリツ</t>
    </rPh>
    <rPh sb="8" eb="10">
      <t>コウリョ</t>
    </rPh>
    <rPh sb="10" eb="12">
      <t>メイサイ</t>
    </rPh>
    <phoneticPr fontId="2"/>
  </si>
  <si>
    <t>消費税考慮無
賃金総額</t>
    <rPh sb="0" eb="2">
      <t>ショウヒ</t>
    </rPh>
    <rPh sb="2" eb="3">
      <t>ゼイ</t>
    </rPh>
    <rPh sb="3" eb="5">
      <t>コウリョ</t>
    </rPh>
    <rPh sb="5" eb="6">
      <t>ナ</t>
    </rPh>
    <phoneticPr fontId="2"/>
  </si>
  <si>
    <t>消費税考慮有
賃金総額</t>
    <rPh sb="0" eb="2">
      <t>ショウヒ</t>
    </rPh>
    <rPh sb="2" eb="3">
      <t>ゼイ</t>
    </rPh>
    <rPh sb="3" eb="5">
      <t>コウリョ</t>
    </rPh>
    <rPh sb="5" eb="6">
      <t>アリ</t>
    </rPh>
    <phoneticPr fontId="2"/>
  </si>
  <si>
    <t>消費税FLG</t>
    <rPh sb="0" eb="3">
      <t>ショウヒゼイ</t>
    </rPh>
    <phoneticPr fontId="2"/>
  </si>
  <si>
    <t>消費税考慮
小計請負額</t>
    <rPh sb="0" eb="3">
      <t>ショウヒゼイ</t>
    </rPh>
    <rPh sb="3" eb="5">
      <t>コウリョ</t>
    </rPh>
    <rPh sb="6" eb="8">
      <t>ショウケイ</t>
    </rPh>
    <rPh sb="8" eb="11">
      <t>ウケオイガク</t>
    </rPh>
    <phoneticPr fontId="2"/>
  </si>
  <si>
    <t>消費税考慮小計賃金</t>
    <rPh sb="0" eb="3">
      <t>ショウヒゼイ</t>
    </rPh>
    <rPh sb="3" eb="5">
      <t>コウリョ</t>
    </rPh>
    <rPh sb="5" eb="7">
      <t>ショウケイ</t>
    </rPh>
    <rPh sb="7" eb="9">
      <t>チンギン</t>
    </rPh>
    <phoneticPr fontId="2"/>
  </si>
  <si>
    <t>*</t>
    <phoneticPr fontId="2"/>
  </si>
  <si>
    <t>*</t>
    <phoneticPr fontId="2"/>
  </si>
  <si>
    <t>*</t>
    <phoneticPr fontId="2"/>
  </si>
  <si>
    <t>*</t>
    <phoneticPr fontId="2"/>
  </si>
  <si>
    <t>*</t>
    <phoneticPr fontId="2"/>
  </si>
  <si>
    <t>*</t>
    <phoneticPr fontId="2"/>
  </si>
  <si>
    <t>事業主控</t>
    <phoneticPr fontId="2"/>
  </si>
  <si>
    <t>　社会保険労務士記載欄は、この報告書を社会保険労務士が作成した場合のみ記載すること。</t>
    <phoneticPr fontId="2"/>
  </si>
  <si>
    <t>提出用</t>
    <rPh sb="0" eb="2">
      <t>テイシュツ</t>
    </rPh>
    <rPh sb="2" eb="3">
      <t>ヨウ</t>
    </rPh>
    <phoneticPr fontId="2"/>
  </si>
  <si>
    <t>　社会保険労務士記載欄は、この報告書を社会保険労務士が作成した場合のみ記載すること。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</si>
</sst>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_ "/>
    <numFmt numFmtId="184" formatCode="#,##0_ "/>
  </numFmts>
  <fonts count="3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11"/>
      <name val="ＭＳ Ｐゴシック"/>
      <family val="3"/>
      <charset val="128"/>
    </font>
    <font>
      <sz val="9"/>
      <color indexed="81"/>
      <name val="ＭＳ Ｐ明朝"/>
      <family val="1"/>
      <charset val="128"/>
    </font>
    <font>
      <sz val="9"/>
      <color indexed="10"/>
      <name val="ＭＳ Ｐ明朝"/>
      <family val="1"/>
      <charset val="128"/>
    </font>
    <font>
      <b/>
      <sz val="9"/>
      <color indexed="10"/>
      <name val="ＭＳ Ｐ明朝"/>
      <family val="1"/>
      <charset val="128"/>
    </font>
    <font>
      <b/>
      <sz val="16"/>
      <color indexed="10"/>
      <name val="ＭＳ Ｐ明朝"/>
      <family val="1"/>
      <charset val="128"/>
    </font>
    <font>
      <sz val="9"/>
      <color indexed="10"/>
      <name val="ＭＳ Ｐ明朝"/>
      <family val="1"/>
      <charset val="128"/>
    </font>
    <font>
      <sz val="9"/>
      <name val="ＭＳ Ｐゴシック"/>
      <family val="3"/>
      <charset val="128"/>
    </font>
    <font>
      <sz val="10"/>
      <color indexed="8"/>
      <name val="ＭＳ Ｐゴシック"/>
      <family val="3"/>
      <charset val="128"/>
    </font>
    <font>
      <sz val="10"/>
      <name val="ＭＳ Ｐゴシック"/>
      <family val="3"/>
      <charset val="128"/>
    </font>
    <font>
      <sz val="11"/>
      <color indexed="8"/>
      <name val="ＭＳ Ｐゴシック"/>
      <family val="3"/>
      <charset val="128"/>
    </font>
    <font>
      <sz val="11"/>
      <color theme="1"/>
      <name val="ＭＳ Ｐゴシック"/>
      <family val="3"/>
      <charset val="128"/>
      <scheme val="minor"/>
    </font>
    <font>
      <sz val="9"/>
      <name val="ＭＳ 明朝"/>
      <family val="1"/>
      <charset val="128"/>
    </font>
    <font>
      <sz val="10"/>
      <color rgb="FF008000"/>
      <name val="ＭＳ Ｐ明朝"/>
      <family val="1"/>
      <charset val="128"/>
    </font>
    <font>
      <sz val="10"/>
      <color rgb="FFFF0000"/>
      <name val="ＭＳ Ｐ明朝"/>
      <family val="1"/>
      <charset val="128"/>
    </font>
    <font>
      <sz val="9"/>
      <color indexed="81"/>
      <name val="MS P ゴシック"/>
      <family val="3"/>
      <charset val="128"/>
    </font>
  </fonts>
  <fills count="7">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solid">
        <fgColor indexed="42"/>
        <bgColor indexed="64"/>
      </patternFill>
    </fill>
    <fill>
      <patternFill patternType="solid">
        <fgColor rgb="FFFFFF00"/>
        <bgColor indexed="64"/>
      </patternFill>
    </fill>
    <fill>
      <patternFill patternType="solid">
        <fgColor theme="9" tint="0.59999389629810485"/>
        <bgColor indexed="64"/>
      </patternFill>
    </fill>
  </fills>
  <borders count="146">
    <border>
      <left/>
      <right/>
      <top/>
      <bottom/>
      <diagonal/>
    </border>
    <border>
      <left style="thin">
        <color indexed="17"/>
      </left>
      <right style="thin">
        <color indexed="17"/>
      </right>
      <top style="thin">
        <color indexed="17"/>
      </top>
      <bottom style="thin">
        <color indexed="17"/>
      </bottom>
      <diagonal/>
    </border>
    <border>
      <left/>
      <right/>
      <top/>
      <bottom style="thin">
        <color indexed="17"/>
      </bottom>
      <diagonal/>
    </border>
    <border>
      <left style="thin">
        <color indexed="17"/>
      </left>
      <right/>
      <top style="thin">
        <color indexed="17"/>
      </top>
      <bottom style="thin">
        <color indexed="17"/>
      </bottom>
      <diagonal/>
    </border>
    <border>
      <left style="thin">
        <color indexed="17"/>
      </left>
      <right/>
      <top style="thin">
        <color indexed="17"/>
      </top>
      <bottom/>
      <diagonal/>
    </border>
    <border>
      <left/>
      <right style="thin">
        <color indexed="17"/>
      </right>
      <top style="thin">
        <color indexed="17"/>
      </top>
      <bottom/>
      <diagonal/>
    </border>
    <border>
      <left/>
      <right/>
      <top style="thin">
        <color indexed="17"/>
      </top>
      <bottom/>
      <diagonal/>
    </border>
    <border>
      <left/>
      <right/>
      <top style="dotted">
        <color indexed="17"/>
      </top>
      <bottom/>
      <diagonal/>
    </border>
    <border>
      <left/>
      <right/>
      <top/>
      <bottom style="dotted">
        <color indexed="17"/>
      </bottom>
      <diagonal/>
    </border>
    <border>
      <left/>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top/>
      <bottom/>
      <diagonal/>
    </border>
    <border>
      <left/>
      <right style="thin">
        <color indexed="17"/>
      </right>
      <top/>
      <bottom style="thin">
        <color indexed="17"/>
      </bottom>
      <diagonal/>
    </border>
    <border>
      <left/>
      <right style="thin">
        <color indexed="17"/>
      </right>
      <top/>
      <bottom/>
      <diagonal/>
    </border>
    <border>
      <left style="thin">
        <color indexed="17"/>
      </left>
      <right/>
      <top/>
      <bottom style="thin">
        <color indexed="17"/>
      </bottom>
      <diagonal/>
    </border>
    <border>
      <left/>
      <right style="hair">
        <color indexed="17"/>
      </right>
      <top style="hair">
        <color indexed="17"/>
      </top>
      <bottom/>
      <diagonal/>
    </border>
    <border>
      <left/>
      <right style="hair">
        <color indexed="17"/>
      </right>
      <top/>
      <bottom style="hair">
        <color indexed="17"/>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style="thin">
        <color indexed="17"/>
      </top>
      <bottom/>
      <diagonal/>
    </border>
    <border>
      <left style="dotted">
        <color indexed="17"/>
      </left>
      <right/>
      <top/>
      <bottom style="thin">
        <color indexed="17"/>
      </bottom>
      <diagonal/>
    </border>
    <border>
      <left style="hair">
        <color indexed="17"/>
      </left>
      <right/>
      <top style="thin">
        <color indexed="17"/>
      </top>
      <bottom style="hair">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thin">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style="thin">
        <color indexed="17"/>
      </top>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style="thin">
        <color indexed="17"/>
      </top>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style="thin">
        <color indexed="17"/>
      </top>
      <bottom/>
      <diagonal/>
    </border>
    <border>
      <left style="thin">
        <color indexed="17"/>
      </left>
      <right style="dotted">
        <color indexed="17"/>
      </right>
      <top/>
      <bottom/>
      <diagonal/>
    </border>
    <border>
      <left style="thin">
        <color indexed="17"/>
      </left>
      <right style="dotted">
        <color indexed="17"/>
      </right>
      <top/>
      <bottom style="thin">
        <color indexed="17"/>
      </bottom>
      <diagonal/>
    </border>
    <border>
      <left style="thin">
        <color indexed="17"/>
      </left>
      <right style="thin">
        <color indexed="17"/>
      </right>
      <top style="thin">
        <color indexed="17"/>
      </top>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thin">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style="thin">
        <color indexed="17"/>
      </left>
      <right style="hair">
        <color indexed="17"/>
      </right>
      <top/>
      <bottom style="hair">
        <color indexed="17"/>
      </bottom>
      <diagonal/>
    </border>
    <border>
      <left style="dotted">
        <color indexed="17"/>
      </left>
      <right style="dotted">
        <color indexed="17"/>
      </right>
      <top style="thin">
        <color indexed="17"/>
      </top>
      <bottom style="thin">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style="thin">
        <color indexed="64"/>
      </right>
      <top style="medium">
        <color indexed="64"/>
      </top>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style="thin">
        <color indexed="64"/>
      </left>
      <right style="thin">
        <color indexed="64"/>
      </right>
      <top/>
      <bottom/>
      <diagonal/>
    </border>
    <border>
      <left style="dotted">
        <color indexed="17"/>
      </left>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rgb="FFFF0000"/>
      </right>
      <top/>
      <bottom style="thin">
        <color rgb="FFFF0000"/>
      </bottom>
      <diagonal/>
    </border>
    <border>
      <left style="thin">
        <color indexed="64"/>
      </left>
      <right style="thin">
        <color rgb="FFFF0000"/>
      </right>
      <top/>
      <bottom/>
      <diagonal/>
    </border>
    <border>
      <left style="thin">
        <color indexed="64"/>
      </left>
      <right style="thin">
        <color rgb="FFFF0000"/>
      </right>
      <top style="thin">
        <color rgb="FFFF0000"/>
      </top>
      <bottom/>
      <diagonal/>
    </border>
    <border>
      <left/>
      <right/>
      <top style="thin">
        <color rgb="FF008000"/>
      </top>
      <bottom/>
      <diagonal/>
    </border>
    <border>
      <left style="thin">
        <color rgb="FF008000"/>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s>
  <cellStyleXfs count="4">
    <xf numFmtId="0" fontId="0" fillId="0" borderId="0"/>
    <xf numFmtId="38" fontId="1" fillId="0" borderId="0" applyFont="0" applyFill="0" applyBorder="0" applyAlignment="0" applyProtection="0"/>
    <xf numFmtId="38" fontId="25" fillId="0" borderId="0" applyFont="0" applyFill="0" applyBorder="0" applyAlignment="0" applyProtection="0">
      <alignment vertical="center"/>
    </xf>
    <xf numFmtId="0" fontId="26" fillId="0" borderId="0">
      <alignment vertical="center"/>
    </xf>
  </cellStyleXfs>
  <cellXfs count="885">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1"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vertical="center"/>
    </xf>
    <xf numFmtId="0" fontId="8" fillId="0" borderId="0" xfId="0" applyFont="1" applyAlignment="1"/>
    <xf numFmtId="0" fontId="4" fillId="0" borderId="0" xfId="0" applyFont="1" applyBorder="1" applyAlignment="1">
      <alignment horizontal="left" vertical="center" indent="1"/>
    </xf>
    <xf numFmtId="0" fontId="10" fillId="0" borderId="0" xfId="0" applyFont="1" applyAlignment="1"/>
    <xf numFmtId="0" fontId="7" fillId="0" borderId="0" xfId="0" applyFont="1" applyBorder="1" applyAlignment="1">
      <alignment vertical="center"/>
    </xf>
    <xf numFmtId="0" fontId="7" fillId="0" borderId="2" xfId="0" applyFont="1" applyBorder="1" applyAlignment="1">
      <alignment vertical="center"/>
    </xf>
    <xf numFmtId="0" fontId="5" fillId="0" borderId="3" xfId="0" applyFont="1" applyBorder="1" applyAlignment="1">
      <alignment horizontal="left" vertical="top"/>
    </xf>
    <xf numFmtId="0" fontId="5" fillId="0" borderId="4" xfId="0" applyFont="1" applyBorder="1" applyAlignment="1">
      <alignment horizontal="left" vertical="top"/>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vertical="center"/>
    </xf>
    <xf numFmtId="0" fontId="4" fillId="0" borderId="2"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2" xfId="0" applyFont="1" applyBorder="1" applyAlignment="1">
      <alignment vertical="center"/>
    </xf>
    <xf numFmtId="0" fontId="3" fillId="0" borderId="0" xfId="0" applyFont="1" applyAlignment="1">
      <alignment horizontal="right" vertical="center"/>
    </xf>
    <xf numFmtId="0" fontId="3" fillId="0" borderId="0" xfId="0" applyFont="1" applyFill="1" applyBorder="1" applyAlignment="1">
      <alignment vertical="center"/>
    </xf>
    <xf numFmtId="0" fontId="6" fillId="0" borderId="0" xfId="0" applyFont="1" applyAlignment="1">
      <alignment horizontal="right" vertical="center"/>
    </xf>
    <xf numFmtId="0" fontId="4" fillId="0" borderId="2" xfId="0" applyFont="1" applyFill="1" applyBorder="1" applyAlignment="1">
      <alignment vertical="center"/>
    </xf>
    <xf numFmtId="0" fontId="14" fillId="0" borderId="0" xfId="0" applyFont="1" applyAlignment="1">
      <alignment vertical="center"/>
    </xf>
    <xf numFmtId="0" fontId="4" fillId="0" borderId="7" xfId="0" applyFont="1" applyBorder="1" applyAlignment="1">
      <alignment vertical="center"/>
    </xf>
    <xf numFmtId="0" fontId="14" fillId="0" borderId="0" xfId="0" applyFont="1" applyAlignment="1">
      <alignment horizontal="right" vertical="center"/>
    </xf>
    <xf numFmtId="0" fontId="4" fillId="0" borderId="0" xfId="0" applyFont="1" applyAlignment="1" applyProtection="1">
      <alignment horizontal="center" vertical="center"/>
    </xf>
    <xf numFmtId="0" fontId="3" fillId="0" borderId="0" xfId="0" applyFont="1" applyFill="1" applyAlignment="1">
      <alignment vertical="center"/>
    </xf>
    <xf numFmtId="0" fontId="11" fillId="0" borderId="8" xfId="0" applyFont="1" applyBorder="1" applyAlignment="1"/>
    <xf numFmtId="0" fontId="4" fillId="0" borderId="7" xfId="0" applyFont="1" applyBorder="1" applyAlignment="1">
      <alignment vertical="center" justifyLastLine="1"/>
    </xf>
    <xf numFmtId="0" fontId="5" fillId="0" borderId="9" xfId="0" applyFont="1" applyBorder="1" applyAlignment="1">
      <alignment vertical="center"/>
    </xf>
    <xf numFmtId="0" fontId="5" fillId="0" borderId="10" xfId="0" applyFont="1" applyBorder="1" applyAlignment="1">
      <alignment vertical="center"/>
    </xf>
    <xf numFmtId="0" fontId="3" fillId="0" borderId="0" xfId="0" applyFont="1" applyAlignment="1" applyProtection="1">
      <alignment vertical="center"/>
    </xf>
    <xf numFmtId="0" fontId="4" fillId="0" borderId="0" xfId="0" applyFont="1" applyBorder="1" applyAlignment="1" applyProtection="1">
      <alignment horizontal="center" vertical="center"/>
    </xf>
    <xf numFmtId="0" fontId="4" fillId="0" borderId="0" xfId="0" applyFont="1" applyAlignment="1" applyProtection="1">
      <alignment vertical="center"/>
    </xf>
    <xf numFmtId="179" fontId="12" fillId="0" borderId="11" xfId="1" applyNumberFormat="1" applyFont="1" applyBorder="1" applyAlignment="1">
      <alignment vertical="center" shrinkToFit="1"/>
    </xf>
    <xf numFmtId="179" fontId="12" fillId="0" borderId="0" xfId="1" applyNumberFormat="1" applyFont="1" applyBorder="1" applyAlignment="1">
      <alignment vertical="center" shrinkToFit="1"/>
    </xf>
    <xf numFmtId="179" fontId="12" fillId="0" borderId="12" xfId="1" applyNumberFormat="1" applyFont="1" applyBorder="1" applyAlignment="1">
      <alignment vertical="center" shrinkToFit="1"/>
    </xf>
    <xf numFmtId="180" fontId="12" fillId="0" borderId="5" xfId="1" applyNumberFormat="1" applyFont="1" applyBorder="1" applyAlignment="1">
      <alignment vertical="center" shrinkToFit="1"/>
    </xf>
    <xf numFmtId="179" fontId="12" fillId="0" borderId="4" xfId="1" applyNumberFormat="1" applyFont="1" applyBorder="1" applyAlignment="1">
      <alignment vertical="center" shrinkToFit="1"/>
    </xf>
    <xf numFmtId="179" fontId="12" fillId="0" borderId="6" xfId="1" applyNumberFormat="1" applyFont="1" applyBorder="1" applyAlignment="1">
      <alignment vertical="center" shrinkToFit="1"/>
    </xf>
    <xf numFmtId="179" fontId="4" fillId="0" borderId="6" xfId="1" applyNumberFormat="1" applyFont="1" applyBorder="1" applyAlignment="1">
      <alignment vertical="center" shrinkToFit="1"/>
    </xf>
    <xf numFmtId="38" fontId="6" fillId="0" borderId="6" xfId="1" applyFont="1" applyBorder="1" applyAlignment="1">
      <alignment horizontal="right" vertical="top" shrinkToFit="1"/>
    </xf>
    <xf numFmtId="38" fontId="13" fillId="0" borderId="4" xfId="1" applyFont="1" applyBorder="1" applyAlignment="1">
      <alignment shrinkToFit="1"/>
    </xf>
    <xf numFmtId="38" fontId="13" fillId="0" borderId="6" xfId="1" applyFont="1" applyBorder="1" applyAlignment="1">
      <alignment shrinkToFit="1"/>
    </xf>
    <xf numFmtId="38" fontId="6" fillId="0" borderId="5" xfId="1" applyFont="1" applyBorder="1" applyAlignment="1">
      <alignment horizontal="right" vertical="top" shrinkToFit="1"/>
    </xf>
    <xf numFmtId="179" fontId="4" fillId="0" borderId="5" xfId="1" applyNumberFormat="1" applyFont="1" applyBorder="1" applyAlignment="1">
      <alignment vertical="center" shrinkToFit="1"/>
    </xf>
    <xf numFmtId="179" fontId="4" fillId="0" borderId="0" xfId="1" applyNumberFormat="1" applyFont="1" applyBorder="1" applyAlignment="1">
      <alignment vertical="center" shrinkToFit="1"/>
    </xf>
    <xf numFmtId="179" fontId="4" fillId="0" borderId="13" xfId="1" applyNumberFormat="1" applyFont="1" applyBorder="1" applyAlignment="1">
      <alignment vertical="center" shrinkToFit="1"/>
    </xf>
    <xf numFmtId="0" fontId="11" fillId="0" borderId="0" xfId="0" applyFont="1" applyAlignment="1">
      <alignment vertical="center"/>
    </xf>
    <xf numFmtId="1" fontId="12" fillId="2" borderId="6" xfId="0" applyNumberFormat="1" applyFont="1" applyFill="1" applyBorder="1" applyAlignment="1" applyProtection="1">
      <alignment vertical="center"/>
      <protection locked="0"/>
    </xf>
    <xf numFmtId="1" fontId="12" fillId="2" borderId="0" xfId="0" applyNumberFormat="1" applyFont="1" applyFill="1" applyBorder="1" applyAlignment="1" applyProtection="1">
      <alignment vertical="center"/>
      <protection locked="0"/>
    </xf>
    <xf numFmtId="1" fontId="12" fillId="2" borderId="2" xfId="0" applyNumberFormat="1" applyFont="1" applyFill="1" applyBorder="1" applyAlignment="1" applyProtection="1">
      <alignment vertical="center"/>
      <protection locked="0"/>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11" fillId="0" borderId="0" xfId="0" applyNumberFormat="1" applyFont="1" applyAlignment="1">
      <alignment horizontal="left" vertical="center" shrinkToFit="1"/>
    </xf>
    <xf numFmtId="0" fontId="3" fillId="0" borderId="0" xfId="0" applyFont="1" applyBorder="1" applyAlignment="1" applyProtection="1">
      <alignment vertical="center"/>
    </xf>
    <xf numFmtId="0" fontId="5" fillId="0" borderId="0" xfId="0" applyFont="1" applyAlignment="1" applyProtection="1">
      <alignment vertical="center"/>
    </xf>
    <xf numFmtId="0" fontId="3" fillId="0" borderId="0" xfId="0" applyFont="1" applyBorder="1" applyAlignment="1" applyProtection="1">
      <alignment horizontal="center" vertical="center"/>
    </xf>
    <xf numFmtId="0" fontId="4"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8" fillId="0" borderId="0" xfId="0" applyFont="1" applyBorder="1" applyAlignment="1" applyProtection="1">
      <alignment horizontal="center" vertical="center"/>
    </xf>
    <xf numFmtId="0" fontId="6" fillId="0" borderId="1" xfId="0" applyFont="1" applyBorder="1" applyAlignment="1" applyProtection="1">
      <alignment horizontal="center" vertical="center"/>
    </xf>
    <xf numFmtId="0" fontId="5" fillId="0" borderId="3" xfId="0" applyFont="1" applyBorder="1" applyAlignment="1" applyProtection="1">
      <alignment horizontal="left" vertical="top"/>
    </xf>
    <xf numFmtId="0" fontId="5" fillId="0" borderId="9" xfId="0" applyFont="1" applyBorder="1" applyAlignment="1" applyProtection="1">
      <alignment vertical="center"/>
    </xf>
    <xf numFmtId="0" fontId="5" fillId="0" borderId="10" xfId="0" applyFont="1" applyBorder="1" applyAlignment="1" applyProtection="1">
      <alignment vertical="center"/>
    </xf>
    <xf numFmtId="38" fontId="13" fillId="0" borderId="4" xfId="1" applyFont="1" applyBorder="1" applyAlignment="1" applyProtection="1">
      <alignment shrinkToFit="1"/>
    </xf>
    <xf numFmtId="38" fontId="13" fillId="0" borderId="5" xfId="1" applyFont="1" applyBorder="1" applyAlignment="1" applyProtection="1">
      <alignment shrinkToFit="1"/>
    </xf>
    <xf numFmtId="179" fontId="12" fillId="0" borderId="4"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1"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179" fontId="12" fillId="0" borderId="14" xfId="1" applyNumberFormat="1" applyFont="1" applyFill="1" applyBorder="1" applyAlignment="1" applyProtection="1">
      <alignment vertical="center" shrinkToFit="1"/>
    </xf>
    <xf numFmtId="179" fontId="12" fillId="0" borderId="12" xfId="1" applyNumberFormat="1" applyFont="1" applyFill="1" applyBorder="1" applyAlignment="1" applyProtection="1">
      <alignment vertical="center" shrinkToFit="1"/>
    </xf>
    <xf numFmtId="38" fontId="6" fillId="0" borderId="6" xfId="1" applyFont="1" applyBorder="1" applyAlignment="1" applyProtection="1">
      <alignment horizontal="right" vertical="top" shrinkToFit="1"/>
    </xf>
    <xf numFmtId="179" fontId="4" fillId="0" borderId="6" xfId="1" applyNumberFormat="1" applyFont="1" applyBorder="1" applyAlignment="1" applyProtection="1">
      <alignment vertical="center" shrinkToFit="1"/>
    </xf>
    <xf numFmtId="179" fontId="4" fillId="0" borderId="0" xfId="1" applyNumberFormat="1" applyFont="1" applyBorder="1" applyAlignment="1" applyProtection="1">
      <alignment vertical="center" shrinkToFit="1"/>
    </xf>
    <xf numFmtId="182" fontId="12" fillId="0" borderId="0" xfId="1" applyNumberFormat="1" applyFont="1" applyBorder="1" applyAlignment="1">
      <alignment vertical="center" shrinkToFit="1"/>
    </xf>
    <xf numFmtId="38" fontId="13" fillId="0" borderId="4" xfId="1" applyFont="1" applyFill="1" applyBorder="1" applyAlignment="1" applyProtection="1">
      <alignment shrinkToFit="1"/>
    </xf>
    <xf numFmtId="38" fontId="13" fillId="0" borderId="5" xfId="1" applyFont="1" applyFill="1" applyBorder="1" applyAlignment="1" applyProtection="1">
      <alignment shrinkToFit="1"/>
    </xf>
    <xf numFmtId="0" fontId="4" fillId="0" borderId="0" xfId="0" applyFont="1" applyFill="1" applyAlignment="1" applyProtection="1">
      <alignment horizontal="center"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3" fillId="0" borderId="0" xfId="0" applyFont="1" applyFill="1" applyBorder="1" applyAlignment="1" applyProtection="1">
      <alignment vertical="center"/>
    </xf>
    <xf numFmtId="0" fontId="5" fillId="0" borderId="0" xfId="0" applyFont="1" applyFill="1" applyAlignment="1" applyProtection="1">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5" fillId="0" borderId="3" xfId="0" applyFont="1" applyFill="1" applyBorder="1" applyAlignment="1" applyProtection="1">
      <alignment horizontal="left" vertical="top"/>
    </xf>
    <xf numFmtId="0" fontId="5" fillId="0" borderId="9" xfId="0" applyFont="1" applyFill="1" applyBorder="1" applyAlignment="1" applyProtection="1">
      <alignment vertical="center"/>
    </xf>
    <xf numFmtId="0" fontId="5" fillId="0" borderId="10" xfId="0" applyFont="1" applyFill="1" applyBorder="1" applyAlignment="1" applyProtection="1">
      <alignment vertical="center"/>
    </xf>
    <xf numFmtId="38" fontId="6" fillId="0" borderId="6" xfId="1" applyFont="1" applyFill="1" applyBorder="1" applyAlignment="1" applyProtection="1">
      <alignment horizontal="right" vertical="top" shrinkToFit="1"/>
    </xf>
    <xf numFmtId="179" fontId="4" fillId="0" borderId="6" xfId="1" applyNumberFormat="1" applyFont="1" applyFill="1" applyBorder="1" applyAlignment="1" applyProtection="1">
      <alignment vertical="center" shrinkToFit="1"/>
    </xf>
    <xf numFmtId="179" fontId="4" fillId="0" borderId="0" xfId="1" applyNumberFormat="1" applyFont="1" applyFill="1" applyBorder="1" applyAlignment="1" applyProtection="1">
      <alignment vertical="center" shrinkToFit="1"/>
    </xf>
    <xf numFmtId="0" fontId="8" fillId="0" borderId="0" xfId="0" applyFont="1" applyFill="1" applyAlignment="1" applyProtection="1"/>
    <xf numFmtId="0" fontId="4" fillId="0" borderId="0" xfId="0" applyFont="1" applyFill="1" applyBorder="1" applyAlignment="1" applyProtection="1">
      <alignment horizontal="left" vertical="center" indent="1"/>
    </xf>
    <xf numFmtId="0" fontId="10" fillId="0" borderId="0" xfId="0" applyFont="1" applyFill="1" applyAlignment="1" applyProtection="1"/>
    <xf numFmtId="0" fontId="7" fillId="0" borderId="0" xfId="0" applyFont="1" applyFill="1" applyBorder="1" applyAlignment="1" applyProtection="1">
      <alignment vertical="center"/>
    </xf>
    <xf numFmtId="0" fontId="7" fillId="0" borderId="2" xfId="0" applyFont="1" applyFill="1" applyBorder="1" applyAlignment="1" applyProtection="1">
      <alignment vertical="center"/>
    </xf>
    <xf numFmtId="0" fontId="5" fillId="0" borderId="4" xfId="0" applyFont="1" applyFill="1" applyBorder="1" applyAlignment="1" applyProtection="1">
      <alignment horizontal="left" vertical="top"/>
    </xf>
    <xf numFmtId="0" fontId="4" fillId="0" borderId="5" xfId="0" applyFont="1" applyFill="1" applyBorder="1" applyAlignment="1" applyProtection="1">
      <alignment horizontal="center" vertical="center"/>
    </xf>
    <xf numFmtId="1" fontId="12" fillId="0" borderId="6" xfId="0" applyNumberFormat="1" applyFont="1" applyFill="1" applyBorder="1" applyAlignment="1" applyProtection="1">
      <alignment vertical="center"/>
    </xf>
    <xf numFmtId="0" fontId="4" fillId="0" borderId="6" xfId="0" applyFont="1" applyFill="1" applyBorder="1" applyAlignment="1" applyProtection="1">
      <alignment horizontal="center" vertical="center"/>
    </xf>
    <xf numFmtId="38" fontId="13" fillId="0" borderId="6" xfId="1" applyFont="1" applyFill="1" applyBorder="1" applyAlignment="1" applyProtection="1">
      <alignment shrinkToFit="1"/>
    </xf>
    <xf numFmtId="38" fontId="6" fillId="0" borderId="5" xfId="1" applyFont="1" applyFill="1" applyBorder="1" applyAlignment="1" applyProtection="1">
      <alignment horizontal="right" vertical="top" shrinkToFit="1"/>
    </xf>
    <xf numFmtId="1" fontId="12" fillId="0" borderId="0" xfId="0" applyNumberFormat="1" applyFont="1" applyFill="1" applyBorder="1" applyAlignment="1" applyProtection="1">
      <alignment vertical="center"/>
    </xf>
    <xf numFmtId="0" fontId="4" fillId="0" borderId="0" xfId="0" applyFont="1" applyFill="1" applyBorder="1" applyAlignment="1" applyProtection="1">
      <alignment vertical="center"/>
    </xf>
    <xf numFmtId="179" fontId="12" fillId="0" borderId="0" xfId="1" applyNumberFormat="1" applyFont="1" applyFill="1" applyBorder="1" applyAlignment="1" applyProtection="1">
      <alignment vertical="center" shrinkToFit="1"/>
    </xf>
    <xf numFmtId="179" fontId="12" fillId="0" borderId="6" xfId="1" applyNumberFormat="1" applyFont="1" applyFill="1" applyBorder="1" applyAlignment="1" applyProtection="1">
      <alignment vertical="center" shrinkToFit="1"/>
    </xf>
    <xf numFmtId="180" fontId="12" fillId="0" borderId="5" xfId="1" applyNumberFormat="1" applyFont="1" applyFill="1" applyBorder="1" applyAlignment="1" applyProtection="1">
      <alignment vertical="center" shrinkToFit="1"/>
    </xf>
    <xf numFmtId="1" fontId="12" fillId="0" borderId="2" xfId="0" applyNumberFormat="1" applyFont="1" applyFill="1" applyBorder="1" applyAlignment="1" applyProtection="1">
      <alignment vertical="center"/>
    </xf>
    <xf numFmtId="0" fontId="4" fillId="0" borderId="2" xfId="0" applyFont="1" applyFill="1" applyBorder="1" applyAlignment="1" applyProtection="1">
      <alignment horizontal="center" vertical="center"/>
    </xf>
    <xf numFmtId="0" fontId="4" fillId="0" borderId="2" xfId="0" applyFont="1" applyFill="1" applyBorder="1" applyAlignment="1" applyProtection="1">
      <alignment vertical="center"/>
    </xf>
    <xf numFmtId="0" fontId="3"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49" fontId="12" fillId="0" borderId="0" xfId="0" applyNumberFormat="1" applyFont="1" applyFill="1" applyAlignment="1" applyProtection="1">
      <alignment horizontal="center" vertical="center"/>
    </xf>
    <xf numFmtId="0" fontId="3" fillId="0" borderId="2" xfId="0" applyFont="1" applyFill="1" applyBorder="1" applyAlignment="1" applyProtection="1">
      <alignment vertical="center"/>
    </xf>
    <xf numFmtId="0" fontId="3" fillId="0" borderId="0" xfId="0" applyFont="1" applyFill="1" applyAlignment="1" applyProtection="1">
      <alignment horizontal="right" vertical="center"/>
    </xf>
    <xf numFmtId="0" fontId="6" fillId="0" borderId="0" xfId="0" applyFont="1" applyFill="1" applyAlignment="1" applyProtection="1">
      <alignment horizontal="right" vertical="center"/>
    </xf>
    <xf numFmtId="0" fontId="11" fillId="0" borderId="2" xfId="0" applyFont="1" applyFill="1" applyBorder="1" applyAlignment="1" applyProtection="1">
      <alignment vertical="center"/>
    </xf>
    <xf numFmtId="0" fontId="14" fillId="0" borderId="0" xfId="0" applyFont="1" applyFill="1" applyAlignment="1" applyProtection="1">
      <alignment vertical="center"/>
    </xf>
    <xf numFmtId="0" fontId="4" fillId="0" borderId="7" xfId="0" applyFont="1" applyFill="1" applyBorder="1" applyAlignment="1" applyProtection="1">
      <alignment vertical="center"/>
    </xf>
    <xf numFmtId="0" fontId="4" fillId="0" borderId="7" xfId="0" applyFont="1" applyFill="1" applyBorder="1" applyAlignment="1" applyProtection="1">
      <alignment vertical="center" justifyLastLine="1"/>
    </xf>
    <xf numFmtId="0" fontId="14" fillId="0" borderId="0" xfId="0" applyFont="1" applyFill="1" applyAlignment="1" applyProtection="1">
      <alignment horizontal="right" vertical="center"/>
    </xf>
    <xf numFmtId="0" fontId="11" fillId="0" borderId="8" xfId="0" applyFont="1" applyFill="1" applyBorder="1" applyAlignment="1" applyProtection="1"/>
    <xf numFmtId="0" fontId="15" fillId="0" borderId="0" xfId="0" applyFont="1" applyFill="1" applyBorder="1" applyAlignment="1" applyProtection="1">
      <alignment horizontal="distributed" vertical="center" wrapText="1"/>
    </xf>
    <xf numFmtId="0" fontId="11" fillId="0" borderId="0" xfId="0" applyFont="1" applyFill="1" applyBorder="1" applyAlignment="1" applyProtection="1">
      <alignment horizontal="center" vertical="center"/>
    </xf>
    <xf numFmtId="49" fontId="6" fillId="0" borderId="7" xfId="0" applyNumberFormat="1" applyFont="1" applyFill="1" applyBorder="1" applyAlignment="1" applyProtection="1">
      <alignment vertical="center"/>
    </xf>
    <xf numFmtId="49" fontId="6" fillId="0" borderId="0" xfId="0" applyNumberFormat="1" applyFont="1" applyFill="1" applyAlignment="1" applyProtection="1">
      <alignment vertical="center"/>
    </xf>
    <xf numFmtId="182" fontId="12" fillId="0" borderId="0" xfId="1" applyNumberFormat="1" applyFont="1" applyFill="1" applyBorder="1" applyAlignment="1" applyProtection="1">
      <alignment vertical="center" shrinkToFit="1"/>
    </xf>
    <xf numFmtId="38" fontId="12" fillId="0" borderId="4" xfId="1" applyFont="1" applyBorder="1" applyAlignment="1">
      <alignment shrinkToFit="1"/>
    </xf>
    <xf numFmtId="38" fontId="12" fillId="0" borderId="6" xfId="1" applyFont="1" applyBorder="1" applyAlignment="1">
      <alignment shrinkToFit="1"/>
    </xf>
    <xf numFmtId="38" fontId="4" fillId="0" borderId="6" xfId="1" applyFont="1" applyBorder="1" applyAlignment="1">
      <alignment horizontal="right" vertical="top" shrinkToFit="1"/>
    </xf>
    <xf numFmtId="38" fontId="4" fillId="0" borderId="5" xfId="1" applyFont="1" applyBorder="1" applyAlignment="1">
      <alignment horizontal="right" vertical="top" shrinkToFit="1"/>
    </xf>
    <xf numFmtId="0" fontId="13" fillId="0" borderId="0" xfId="0" applyFont="1" applyFill="1" applyAlignment="1">
      <alignment vertical="center"/>
    </xf>
    <xf numFmtId="0" fontId="13" fillId="0" borderId="0" xfId="0" applyFont="1" applyAlignment="1">
      <alignment vertical="center"/>
    </xf>
    <xf numFmtId="0" fontId="11" fillId="0" borderId="0" xfId="0" applyFont="1" applyBorder="1" applyAlignment="1">
      <alignment vertical="center"/>
    </xf>
    <xf numFmtId="0" fontId="12" fillId="2" borderId="6" xfId="0" applyFont="1" applyFill="1" applyBorder="1" applyAlignment="1" applyProtection="1">
      <alignment vertical="center"/>
      <protection locked="0"/>
    </xf>
    <xf numFmtId="0" fontId="12" fillId="2" borderId="4" xfId="0" applyFont="1" applyFill="1" applyBorder="1" applyAlignment="1" applyProtection="1">
      <alignment vertical="center"/>
      <protection locked="0"/>
    </xf>
    <xf numFmtId="0" fontId="12" fillId="2" borderId="14" xfId="0" applyFont="1" applyFill="1" applyBorder="1" applyAlignment="1" applyProtection="1">
      <alignment vertical="center"/>
      <protection locked="0"/>
    </xf>
    <xf numFmtId="0" fontId="12" fillId="2" borderId="2" xfId="0" applyFont="1" applyFill="1" applyBorder="1" applyAlignment="1" applyProtection="1">
      <alignment vertical="center"/>
      <protection locked="0"/>
    </xf>
    <xf numFmtId="0" fontId="13" fillId="0" borderId="0" xfId="0" applyFont="1" applyAlignment="1">
      <alignment horizontal="center" vertical="center"/>
    </xf>
    <xf numFmtId="179" fontId="11" fillId="0" borderId="0" xfId="0" applyNumberFormat="1" applyFont="1" applyAlignment="1">
      <alignment vertical="center"/>
    </xf>
    <xf numFmtId="0" fontId="15" fillId="0" borderId="0" xfId="0" applyFont="1" applyBorder="1" applyAlignment="1" applyProtection="1">
      <alignment horizontal="distributed" vertical="center" wrapText="1"/>
    </xf>
    <xf numFmtId="49" fontId="6" fillId="0" borderId="7" xfId="0" applyNumberFormat="1" applyFont="1" applyBorder="1" applyAlignment="1" applyProtection="1">
      <alignment vertical="center"/>
    </xf>
    <xf numFmtId="49" fontId="6" fillId="0" borderId="0" xfId="0" applyNumberFormat="1" applyFont="1" applyAlignment="1" applyProtection="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Border="1" applyAlignment="1">
      <alignment vertical="center"/>
    </xf>
    <xf numFmtId="0" fontId="0" fillId="0" borderId="0" xfId="0" applyBorder="1" applyAlignment="1">
      <alignment horizontal="center" vertical="center"/>
    </xf>
    <xf numFmtId="0" fontId="0" fillId="0" borderId="24"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0" fillId="0" borderId="21" xfId="0" applyBorder="1" applyAlignment="1">
      <alignment vertical="center"/>
    </xf>
    <xf numFmtId="0" fontId="0" fillId="0" borderId="21" xfId="0" applyBorder="1" applyAlignment="1">
      <alignment horizontal="center" vertical="center"/>
    </xf>
    <xf numFmtId="0" fontId="0" fillId="0" borderId="22"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8" xfId="0" applyBorder="1" applyAlignment="1">
      <alignment horizontal="center" vertical="center"/>
    </xf>
    <xf numFmtId="0" fontId="0" fillId="0" borderId="26" xfId="0" applyBorder="1" applyAlignment="1">
      <alignment vertical="center"/>
    </xf>
    <xf numFmtId="0" fontId="0" fillId="0" borderId="28" xfId="0" applyBorder="1" applyAlignment="1">
      <alignment vertical="center"/>
    </xf>
    <xf numFmtId="38" fontId="0" fillId="0" borderId="0" xfId="0" applyNumberFormat="1" applyBorder="1" applyAlignment="1">
      <alignment vertical="center"/>
    </xf>
    <xf numFmtId="3" fontId="0" fillId="0" borderId="0" xfId="0" applyNumberFormat="1" applyBorder="1" applyAlignment="1">
      <alignment vertical="center"/>
    </xf>
    <xf numFmtId="0" fontId="13" fillId="3" borderId="0" xfId="0" applyFont="1" applyFill="1" applyAlignment="1">
      <alignment horizontal="center" vertical="center"/>
    </xf>
    <xf numFmtId="0" fontId="19" fillId="0" borderId="0" xfId="0" applyFont="1" applyAlignment="1">
      <alignment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3" borderId="31" xfId="0" applyNumberFormat="1" applyFont="1" applyFill="1" applyBorder="1" applyAlignment="1">
      <alignment horizontal="center" vertical="center"/>
    </xf>
    <xf numFmtId="0" fontId="13" fillId="3" borderId="32" xfId="0" applyNumberFormat="1" applyFont="1" applyFill="1" applyBorder="1" applyAlignment="1">
      <alignment horizontal="center" vertical="center"/>
    </xf>
    <xf numFmtId="0" fontId="13" fillId="3" borderId="29" xfId="0" applyNumberFormat="1" applyFont="1" applyFill="1" applyBorder="1" applyAlignment="1">
      <alignment horizontal="center" vertical="center"/>
    </xf>
    <xf numFmtId="0" fontId="13" fillId="3" borderId="30" xfId="0" applyNumberFormat="1" applyFont="1" applyFill="1" applyBorder="1" applyAlignment="1">
      <alignment horizontal="center" vertical="center"/>
    </xf>
    <xf numFmtId="0" fontId="13" fillId="3" borderId="33" xfId="0" applyNumberFormat="1" applyFont="1" applyFill="1" applyBorder="1" applyAlignment="1">
      <alignment horizontal="center" vertical="center"/>
    </xf>
    <xf numFmtId="0" fontId="13" fillId="3" borderId="35" xfId="0" applyNumberFormat="1" applyFont="1" applyFill="1" applyBorder="1" applyAlignment="1">
      <alignment horizontal="center" vertical="center"/>
    </xf>
    <xf numFmtId="0" fontId="11" fillId="0" borderId="37" xfId="0" applyFont="1" applyBorder="1" applyAlignment="1">
      <alignment vertical="center"/>
    </xf>
    <xf numFmtId="0" fontId="11" fillId="0" borderId="36" xfId="0" applyFont="1" applyBorder="1" applyAlignment="1">
      <alignment vertical="center"/>
    </xf>
    <xf numFmtId="0" fontId="11" fillId="0" borderId="0" xfId="0" applyFont="1" applyAlignment="1" applyProtection="1">
      <alignment vertical="center"/>
    </xf>
    <xf numFmtId="0" fontId="11" fillId="0" borderId="0" xfId="0" applyFont="1" applyAlignment="1" applyProtection="1">
      <alignment vertical="center"/>
      <protection locked="0"/>
    </xf>
    <xf numFmtId="0" fontId="13" fillId="0" borderId="23" xfId="0" applyFont="1" applyBorder="1" applyAlignment="1">
      <alignment horizontal="center" vertical="center" wrapText="1"/>
    </xf>
    <xf numFmtId="0" fontId="13" fillId="0" borderId="0" xfId="0" applyFont="1" applyFill="1" applyAlignment="1">
      <alignment horizontal="center" vertical="center"/>
    </xf>
    <xf numFmtId="0" fontId="13" fillId="0" borderId="29" xfId="0" applyFont="1" applyBorder="1" applyAlignment="1">
      <alignment vertical="center"/>
    </xf>
    <xf numFmtId="49" fontId="13" fillId="0" borderId="24" xfId="0" applyNumberFormat="1" applyFont="1" applyBorder="1" applyAlignment="1">
      <alignment horizontal="center" vertical="center" wrapText="1"/>
    </xf>
    <xf numFmtId="0" fontId="13" fillId="3" borderId="23" xfId="0" applyFont="1" applyFill="1" applyBorder="1" applyAlignment="1">
      <alignment horizontal="center" vertical="center" wrapText="1"/>
    </xf>
    <xf numFmtId="0" fontId="0" fillId="0" borderId="0" xfId="0" applyFill="1" applyBorder="1" applyAlignment="1">
      <alignment vertical="center"/>
    </xf>
    <xf numFmtId="0" fontId="20" fillId="0" borderId="0" xfId="0" applyFont="1" applyAlignment="1">
      <alignment vertical="center"/>
    </xf>
    <xf numFmtId="0" fontId="5" fillId="0" borderId="0" xfId="0" applyFont="1" applyFill="1" applyAlignment="1">
      <alignment vertical="center"/>
    </xf>
    <xf numFmtId="38" fontId="0" fillId="0" borderId="0" xfId="0" applyNumberFormat="1" applyFill="1" applyBorder="1" applyAlignment="1">
      <alignment vertical="center"/>
    </xf>
    <xf numFmtId="38" fontId="0" fillId="0" borderId="0" xfId="0" applyNumberFormat="1" applyAlignment="1">
      <alignment vertical="center"/>
    </xf>
    <xf numFmtId="38" fontId="0" fillId="0" borderId="23" xfId="0" applyNumberFormat="1" applyBorder="1" applyAlignment="1">
      <alignment vertical="center"/>
    </xf>
    <xf numFmtId="0" fontId="23" fillId="4" borderId="38" xfId="0" applyFont="1" applyFill="1" applyBorder="1" applyAlignment="1" applyProtection="1">
      <alignment horizontal="center" vertical="center" shrinkToFit="1"/>
    </xf>
    <xf numFmtId="184" fontId="23" fillId="4" borderId="38" xfId="0" applyNumberFormat="1" applyFont="1" applyFill="1" applyBorder="1" applyAlignment="1" applyProtection="1">
      <alignment horizontal="center" vertical="center"/>
    </xf>
    <xf numFmtId="184" fontId="24" fillId="4" borderId="38" xfId="0" applyNumberFormat="1" applyFont="1" applyFill="1" applyBorder="1" applyAlignment="1" applyProtection="1">
      <alignment horizontal="center" vertical="center"/>
    </xf>
    <xf numFmtId="184" fontId="24" fillId="4" borderId="19" xfId="0" applyNumberFormat="1" applyFont="1" applyFill="1" applyBorder="1" applyAlignment="1" applyProtection="1">
      <alignment horizontal="center" vertical="center"/>
    </xf>
    <xf numFmtId="0" fontId="23" fillId="4" borderId="29" xfId="0" applyFont="1" applyFill="1" applyBorder="1" applyAlignment="1" applyProtection="1">
      <alignment horizontal="center" vertical="center" shrinkToFit="1"/>
    </xf>
    <xf numFmtId="184" fontId="23" fillId="0" borderId="29" xfId="0" applyNumberFormat="1" applyFont="1" applyBorder="1" applyAlignment="1" applyProtection="1">
      <alignment vertical="center"/>
    </xf>
    <xf numFmtId="0" fontId="23" fillId="4" borderId="31" xfId="0" applyFont="1" applyFill="1" applyBorder="1" applyAlignment="1" applyProtection="1">
      <alignment horizontal="center" vertical="center" shrinkToFit="1"/>
    </xf>
    <xf numFmtId="184" fontId="23" fillId="4" borderId="29" xfId="0" applyNumberFormat="1" applyFont="1" applyFill="1" applyBorder="1" applyAlignment="1" applyProtection="1">
      <alignment horizontal="center" vertical="center"/>
    </xf>
    <xf numFmtId="184" fontId="24" fillId="4" borderId="29" xfId="0" applyNumberFormat="1" applyFont="1" applyFill="1" applyBorder="1" applyAlignment="1" applyProtection="1">
      <alignment horizontal="center" vertical="center"/>
    </xf>
    <xf numFmtId="0" fontId="24" fillId="0" borderId="19" xfId="0" applyFont="1" applyBorder="1" applyAlignment="1" applyProtection="1">
      <alignment horizontal="center" vertical="center"/>
    </xf>
    <xf numFmtId="0" fontId="24" fillId="0" borderId="22" xfId="0" applyFont="1" applyBorder="1" applyAlignment="1" applyProtection="1">
      <alignment horizontal="center" vertical="center"/>
    </xf>
    <xf numFmtId="0" fontId="24" fillId="0" borderId="0" xfId="0" applyFont="1" applyAlignment="1" applyProtection="1">
      <alignment vertical="center"/>
    </xf>
    <xf numFmtId="184" fontId="24" fillId="0" borderId="0" xfId="0" applyNumberFormat="1" applyFont="1" applyAlignment="1" applyProtection="1">
      <alignment vertical="center"/>
    </xf>
    <xf numFmtId="0" fontId="24" fillId="0" borderId="0" xfId="0" applyFont="1" applyFill="1" applyAlignment="1" applyProtection="1">
      <alignment vertical="center"/>
    </xf>
    <xf numFmtId="184" fontId="24" fillId="0" borderId="29" xfId="0" applyNumberFormat="1" applyFont="1" applyBorder="1" applyAlignment="1" applyProtection="1">
      <alignment vertical="center"/>
    </xf>
    <xf numFmtId="184" fontId="24" fillId="0" borderId="28" xfId="0" applyNumberFormat="1" applyFont="1" applyBorder="1" applyAlignment="1" applyProtection="1">
      <alignment vertical="center"/>
    </xf>
    <xf numFmtId="184" fontId="23" fillId="0" borderId="31" xfId="0" applyNumberFormat="1" applyFont="1" applyBorder="1" applyAlignment="1" applyProtection="1">
      <alignment vertical="center"/>
    </xf>
    <xf numFmtId="184" fontId="24" fillId="0" borderId="31" xfId="0" applyNumberFormat="1" applyFont="1" applyBorder="1" applyAlignment="1" applyProtection="1">
      <alignment vertical="center"/>
    </xf>
    <xf numFmtId="184" fontId="24" fillId="0" borderId="28" xfId="0" applyNumberFormat="1" applyFont="1" applyFill="1" applyBorder="1" applyAlignment="1" applyProtection="1">
      <alignment vertical="center"/>
    </xf>
    <xf numFmtId="184" fontId="24" fillId="0" borderId="0" xfId="0" applyNumberFormat="1" applyFont="1" applyFill="1" applyAlignment="1" applyProtection="1">
      <alignment vertical="center"/>
    </xf>
    <xf numFmtId="184" fontId="0" fillId="0" borderId="0" xfId="0" applyNumberFormat="1" applyFill="1" applyBorder="1" applyAlignment="1">
      <alignment vertical="center"/>
    </xf>
    <xf numFmtId="184" fontId="0" fillId="0" borderId="0" xfId="0" applyNumberFormat="1" applyBorder="1" applyAlignment="1">
      <alignment vertical="center"/>
    </xf>
    <xf numFmtId="0" fontId="0" fillId="0" borderId="18" xfId="0" applyBorder="1" applyAlignment="1">
      <alignment vertical="center"/>
    </xf>
    <xf numFmtId="0" fontId="0" fillId="0" borderId="0" xfId="0" applyAlignment="1">
      <alignment vertical="center"/>
    </xf>
    <xf numFmtId="0" fontId="0" fillId="0" borderId="21" xfId="0" applyBorder="1" applyAlignment="1">
      <alignment vertical="center"/>
    </xf>
    <xf numFmtId="0" fontId="0" fillId="0" borderId="0" xfId="0" applyBorder="1" applyAlignment="1">
      <alignment vertical="center"/>
    </xf>
    <xf numFmtId="184" fontId="0" fillId="0" borderId="21" xfId="0" applyNumberFormat="1" applyFill="1" applyBorder="1" applyAlignment="1">
      <alignment vertical="center"/>
    </xf>
    <xf numFmtId="184" fontId="0" fillId="0" borderId="21" xfId="0" applyNumberFormat="1" applyBorder="1" applyAlignment="1">
      <alignment vertical="center"/>
    </xf>
    <xf numFmtId="0" fontId="13" fillId="3" borderId="17" xfId="0" applyFont="1" applyFill="1" applyBorder="1" applyAlignment="1">
      <alignment horizontal="center" vertical="center" wrapText="1"/>
    </xf>
    <xf numFmtId="49" fontId="13" fillId="0" borderId="19" xfId="0" applyNumberFormat="1" applyFont="1" applyBorder="1" applyAlignment="1">
      <alignment horizontal="center" vertical="center" wrapText="1"/>
    </xf>
    <xf numFmtId="0" fontId="13" fillId="3" borderId="18" xfId="0" applyFont="1" applyFill="1" applyBorder="1" applyAlignment="1">
      <alignment horizontal="center" vertical="center" wrapText="1"/>
    </xf>
    <xf numFmtId="49" fontId="13" fillId="0" borderId="122" xfId="0" applyNumberFormat="1" applyFont="1" applyBorder="1" applyAlignment="1">
      <alignment horizontal="center" vertical="center" wrapText="1"/>
    </xf>
    <xf numFmtId="0" fontId="13" fillId="0" borderId="18" xfId="0" applyFont="1" applyFill="1" applyBorder="1" applyAlignment="1">
      <alignment horizontal="center" vertical="center" wrapText="1"/>
    </xf>
    <xf numFmtId="0" fontId="3" fillId="0" borderId="0" xfId="0" applyFont="1" applyAlignment="1" applyProtection="1">
      <alignment horizontal="center" vertical="center"/>
    </xf>
    <xf numFmtId="0" fontId="0" fillId="0" borderId="0" xfId="0" applyAlignment="1">
      <alignment vertical="center"/>
    </xf>
    <xf numFmtId="0" fontId="0" fillId="5" borderId="0" xfId="0" applyFill="1" applyAlignment="1">
      <alignment horizontal="center" vertical="center" wrapText="1"/>
    </xf>
    <xf numFmtId="0" fontId="0" fillId="5" borderId="0" xfId="0" applyFill="1" applyBorder="1" applyAlignment="1">
      <alignment horizontal="center" vertical="center"/>
    </xf>
    <xf numFmtId="0" fontId="0" fillId="5" borderId="18" xfId="0" applyFill="1" applyBorder="1" applyAlignment="1">
      <alignment vertical="center"/>
    </xf>
    <xf numFmtId="0" fontId="0" fillId="5" borderId="0" xfId="0" applyFill="1" applyBorder="1" applyAlignment="1">
      <alignment vertical="center"/>
    </xf>
    <xf numFmtId="0" fontId="0" fillId="5" borderId="21" xfId="0" applyFill="1" applyBorder="1" applyAlignment="1">
      <alignment vertical="center"/>
    </xf>
    <xf numFmtId="0" fontId="0" fillId="5" borderId="19" xfId="0" applyFill="1" applyBorder="1" applyAlignment="1">
      <alignment vertical="center"/>
    </xf>
    <xf numFmtId="0" fontId="0" fillId="5" borderId="24" xfId="0" applyFill="1" applyBorder="1" applyAlignment="1">
      <alignment vertical="center"/>
    </xf>
    <xf numFmtId="0" fontId="0" fillId="5" borderId="22" xfId="0" applyFill="1" applyBorder="1" applyAlignment="1">
      <alignment vertical="center"/>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102" xfId="0" applyBorder="1" applyAlignment="1">
      <alignment horizontal="center" vertical="center"/>
    </xf>
    <xf numFmtId="0" fontId="0" fillId="0" borderId="114" xfId="0" applyBorder="1" applyAlignment="1">
      <alignment horizontal="center" vertical="center"/>
    </xf>
    <xf numFmtId="0" fontId="11" fillId="0" borderId="102" xfId="0" applyFont="1" applyBorder="1" applyAlignment="1">
      <alignment vertical="center"/>
    </xf>
    <xf numFmtId="0" fontId="11" fillId="0" borderId="25" xfId="0" applyFont="1" applyBorder="1" applyAlignment="1">
      <alignment vertical="center"/>
    </xf>
    <xf numFmtId="0" fontId="0" fillId="0" borderId="25" xfId="0" applyBorder="1" applyAlignment="1">
      <alignment horizontal="center" vertical="center"/>
    </xf>
    <xf numFmtId="0" fontId="0" fillId="0" borderId="130" xfId="0" applyBorder="1" applyAlignment="1">
      <alignment horizontal="center" vertical="center"/>
    </xf>
    <xf numFmtId="0" fontId="0" fillId="0" borderId="131" xfId="0" applyBorder="1" applyAlignment="1">
      <alignment vertical="center"/>
    </xf>
    <xf numFmtId="0" fontId="11" fillId="0" borderId="107" xfId="0" applyFont="1" applyBorder="1" applyAlignment="1">
      <alignment horizontal="center" vertical="center"/>
    </xf>
    <xf numFmtId="0" fontId="11" fillId="0" borderId="31" xfId="0" applyFont="1" applyBorder="1" applyAlignment="1">
      <alignment horizontal="center" vertical="center"/>
    </xf>
    <xf numFmtId="0" fontId="11" fillId="0" borderId="20" xfId="0" applyFont="1" applyBorder="1" applyAlignment="1">
      <alignment horizontal="center" vertical="center"/>
    </xf>
    <xf numFmtId="0" fontId="11" fillId="0" borderId="32" xfId="0" applyFont="1" applyBorder="1" applyAlignment="1">
      <alignment horizontal="center" vertical="center"/>
    </xf>
    <xf numFmtId="0" fontId="11" fillId="0" borderId="132" xfId="0" applyFont="1" applyBorder="1" applyAlignment="1">
      <alignment horizontal="center" vertical="center"/>
    </xf>
    <xf numFmtId="0" fontId="11" fillId="0" borderId="29" xfId="0" applyFont="1" applyBorder="1" applyAlignment="1">
      <alignment vertical="center"/>
    </xf>
    <xf numFmtId="0" fontId="11" fillId="0" borderId="26" xfId="0" applyFont="1" applyBorder="1" applyAlignment="1">
      <alignment horizontal="center" vertical="center"/>
    </xf>
    <xf numFmtId="0" fontId="11" fillId="0" borderId="35" xfId="0" applyFont="1" applyBorder="1" applyAlignment="1">
      <alignment vertical="center"/>
    </xf>
    <xf numFmtId="0" fontId="11" fillId="0" borderId="30" xfId="0" applyFont="1" applyBorder="1" applyAlignment="1">
      <alignment horizontal="center" vertical="center"/>
    </xf>
    <xf numFmtId="0" fontId="11" fillId="0" borderId="133" xfId="0" applyFont="1" applyBorder="1" applyAlignment="1">
      <alignment horizontal="center" vertical="center"/>
    </xf>
    <xf numFmtId="0" fontId="11" fillId="0" borderId="33" xfId="0" applyFont="1" applyBorder="1" applyAlignment="1">
      <alignment vertical="center"/>
    </xf>
    <xf numFmtId="0" fontId="11" fillId="0" borderId="35" xfId="0" applyFont="1" applyBorder="1" applyAlignment="1">
      <alignment horizontal="center" vertical="center"/>
    </xf>
    <xf numFmtId="0" fontId="11" fillId="0" borderId="132" xfId="0" applyFont="1" applyBorder="1" applyAlignment="1">
      <alignment vertical="center"/>
    </xf>
    <xf numFmtId="0" fontId="11" fillId="0" borderId="30" xfId="0" applyFont="1" applyBorder="1" applyAlignment="1">
      <alignment vertical="center"/>
    </xf>
    <xf numFmtId="0" fontId="11" fillId="0" borderId="133" xfId="0" applyFont="1" applyBorder="1" applyAlignment="1">
      <alignment vertical="center"/>
    </xf>
    <xf numFmtId="179" fontId="12" fillId="0" borderId="11"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179" fontId="12" fillId="0" borderId="4" xfId="1" applyNumberFormat="1" applyFont="1" applyBorder="1" applyAlignment="1">
      <alignment vertical="center" shrinkToFit="1"/>
    </xf>
    <xf numFmtId="179" fontId="12" fillId="0" borderId="6" xfId="1" applyNumberFormat="1" applyFont="1" applyBorder="1" applyAlignment="1">
      <alignment vertical="center" shrinkToFit="1"/>
    </xf>
    <xf numFmtId="180" fontId="12" fillId="0" borderId="5" xfId="1" applyNumberFormat="1" applyFont="1" applyBorder="1" applyAlignment="1">
      <alignment vertical="center" shrinkToFit="1"/>
    </xf>
    <xf numFmtId="179" fontId="12" fillId="0" borderId="12" xfId="1" applyNumberFormat="1" applyFont="1" applyBorder="1" applyAlignment="1">
      <alignment vertical="center" shrinkToFit="1"/>
    </xf>
    <xf numFmtId="179" fontId="12" fillId="0" borderId="13" xfId="1" applyNumberFormat="1" applyFont="1" applyBorder="1" applyAlignment="1">
      <alignment vertical="center" shrinkToFit="1"/>
    </xf>
    <xf numFmtId="179" fontId="12" fillId="0" borderId="14" xfId="1" applyNumberFormat="1" applyFont="1" applyFill="1" applyBorder="1" applyAlignment="1" applyProtection="1">
      <alignment vertical="center" shrinkToFit="1"/>
    </xf>
    <xf numFmtId="179" fontId="12" fillId="0" borderId="12" xfId="1" applyNumberFormat="1" applyFont="1" applyFill="1" applyBorder="1" applyAlignment="1" applyProtection="1">
      <alignment vertical="center" shrinkToFit="1"/>
    </xf>
    <xf numFmtId="179" fontId="12" fillId="0" borderId="11"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180" fontId="12" fillId="0" borderId="13" xfId="1" applyNumberFormat="1" applyFont="1" applyBorder="1" applyAlignment="1">
      <alignment vertical="center" shrinkToFit="1"/>
    </xf>
    <xf numFmtId="0" fontId="28" fillId="0" borderId="2" xfId="0" applyFont="1" applyBorder="1" applyAlignment="1" applyProtection="1">
      <alignment horizontal="center" vertical="center"/>
    </xf>
    <xf numFmtId="0" fontId="13" fillId="3" borderId="134" xfId="0" applyNumberFormat="1" applyFont="1" applyFill="1" applyBorder="1" applyAlignment="1">
      <alignment horizontal="center" vertical="center"/>
    </xf>
    <xf numFmtId="0" fontId="13" fillId="3" borderId="21" xfId="0" applyNumberFormat="1" applyFont="1" applyFill="1" applyBorder="1" applyAlignment="1">
      <alignment horizontal="center" vertical="center"/>
    </xf>
    <xf numFmtId="0" fontId="13" fillId="3" borderId="22" xfId="0" applyNumberFormat="1" applyFont="1" applyFill="1" applyBorder="1" applyAlignment="1">
      <alignment horizontal="center" vertical="center"/>
    </xf>
    <xf numFmtId="0" fontId="13" fillId="3" borderId="135" xfId="0" applyNumberFormat="1" applyFont="1" applyFill="1" applyBorder="1" applyAlignment="1">
      <alignment horizontal="center" vertical="center"/>
    </xf>
    <xf numFmtId="0" fontId="13" fillId="3" borderId="27" xfId="0" applyNumberFormat="1" applyFont="1" applyFill="1" applyBorder="1" applyAlignment="1">
      <alignment horizontal="center" vertical="center"/>
    </xf>
    <xf numFmtId="0" fontId="13" fillId="3" borderId="28" xfId="0" applyNumberFormat="1" applyFont="1" applyFill="1" applyBorder="1" applyAlignment="1">
      <alignment horizontal="center" vertical="center"/>
    </xf>
    <xf numFmtId="0" fontId="13" fillId="3" borderId="136" xfId="0" applyNumberFormat="1" applyFont="1" applyFill="1" applyBorder="1" applyAlignment="1">
      <alignment horizontal="center" vertical="center"/>
    </xf>
    <xf numFmtId="0" fontId="13" fillId="3" borderId="119" xfId="0" applyNumberFormat="1" applyFont="1" applyFill="1" applyBorder="1" applyAlignment="1">
      <alignment horizontal="center" vertical="center"/>
    </xf>
    <xf numFmtId="0" fontId="13" fillId="3" borderId="111" xfId="0" applyNumberFormat="1" applyFont="1" applyFill="1" applyBorder="1" applyAlignment="1">
      <alignment horizontal="center" vertical="center"/>
    </xf>
    <xf numFmtId="179" fontId="12" fillId="0" borderId="11"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0" fontId="13" fillId="0" borderId="23" xfId="0" applyFont="1" applyBorder="1" applyAlignment="1">
      <alignment horizontal="center" vertical="center" wrapText="1"/>
    </xf>
    <xf numFmtId="49" fontId="13" fillId="5" borderId="24" xfId="0" applyNumberFormat="1"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0" borderId="38" xfId="0" applyFont="1" applyBorder="1" applyAlignment="1" applyProtection="1">
      <alignment horizontal="center" vertical="center"/>
    </xf>
    <xf numFmtId="0" fontId="12" fillId="0" borderId="31" xfId="0" applyFont="1" applyBorder="1" applyAlignment="1">
      <alignment vertical="center"/>
    </xf>
    <xf numFmtId="0" fontId="12" fillId="0" borderId="31" xfId="0" applyFont="1" applyBorder="1" applyAlignment="1" applyProtection="1">
      <alignment horizontal="center" vertical="center"/>
    </xf>
    <xf numFmtId="0" fontId="12" fillId="0" borderId="29" xfId="0" applyFont="1" applyBorder="1" applyAlignment="1" applyProtection="1">
      <alignment horizontal="center" vertical="center"/>
    </xf>
    <xf numFmtId="0" fontId="11" fillId="0" borderId="38" xfId="0" applyFont="1" applyBorder="1" applyAlignment="1">
      <alignment horizontal="center" vertical="center"/>
    </xf>
    <xf numFmtId="179" fontId="12" fillId="0" borderId="31" xfId="0" applyNumberFormat="1" applyFont="1" applyBorder="1" applyAlignment="1" applyProtection="1">
      <alignment horizontal="right" vertical="center"/>
    </xf>
    <xf numFmtId="0" fontId="11" fillId="0" borderId="17" xfId="0" applyFont="1" applyBorder="1" applyAlignment="1">
      <alignment horizontal="center" vertical="center"/>
    </xf>
    <xf numFmtId="179" fontId="12" fillId="0" borderId="20" xfId="0" applyNumberFormat="1" applyFont="1" applyBorder="1" applyAlignment="1" applyProtection="1">
      <alignment horizontal="right" vertical="center"/>
    </xf>
    <xf numFmtId="179" fontId="12" fillId="0" borderId="38" xfId="0" applyNumberFormat="1" applyFont="1" applyBorder="1" applyAlignment="1" applyProtection="1">
      <alignment horizontal="right" vertical="center"/>
    </xf>
    <xf numFmtId="0" fontId="3" fillId="0" borderId="38" xfId="0" applyFont="1" applyBorder="1" applyAlignment="1">
      <alignment horizontal="center" vertical="center"/>
    </xf>
    <xf numFmtId="179" fontId="29" fillId="0" borderId="100" xfId="0" applyNumberFormat="1" applyFont="1" applyBorder="1" applyAlignment="1">
      <alignment horizontal="right" vertical="center"/>
    </xf>
    <xf numFmtId="0" fontId="29" fillId="0" borderId="31" xfId="0" applyFont="1" applyBorder="1" applyAlignment="1">
      <alignment horizontal="center" vertical="center"/>
    </xf>
    <xf numFmtId="179" fontId="29" fillId="0" borderId="23" xfId="0" applyNumberFormat="1" applyFont="1" applyBorder="1" applyAlignment="1">
      <alignment horizontal="right" vertical="center"/>
    </xf>
    <xf numFmtId="0" fontId="29" fillId="0" borderId="20" xfId="0" applyFont="1" applyBorder="1" applyAlignment="1">
      <alignment horizontal="center" vertical="center"/>
    </xf>
    <xf numFmtId="0" fontId="29" fillId="0" borderId="100" xfId="0" applyFont="1" applyBorder="1" applyAlignment="1">
      <alignment horizontal="center" vertical="center"/>
    </xf>
    <xf numFmtId="179" fontId="29" fillId="0" borderId="31" xfId="0" applyNumberFormat="1" applyFont="1" applyBorder="1" applyAlignment="1">
      <alignment horizontal="right" vertical="center"/>
    </xf>
    <xf numFmtId="179" fontId="29" fillId="0" borderId="38" xfId="0" applyNumberFormat="1" applyFont="1" applyBorder="1" applyAlignment="1">
      <alignment horizontal="right" vertical="center"/>
    </xf>
    <xf numFmtId="179" fontId="12" fillId="0" borderId="38" xfId="0" applyNumberFormat="1" applyFont="1" applyBorder="1" applyAlignment="1">
      <alignment horizontal="right" vertical="center"/>
    </xf>
    <xf numFmtId="0" fontId="3" fillId="0" borderId="100" xfId="0" applyFont="1" applyBorder="1" applyAlignment="1">
      <alignment horizontal="center" vertical="center"/>
    </xf>
    <xf numFmtId="0" fontId="0" fillId="0" borderId="0" xfId="0" applyBorder="1" applyAlignment="1">
      <alignment vertical="center"/>
    </xf>
    <xf numFmtId="0" fontId="0" fillId="0" borderId="0" xfId="0" applyFill="1" applyAlignment="1">
      <alignment horizontal="center" vertical="center" wrapText="1"/>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138" xfId="0" applyBorder="1" applyAlignment="1">
      <alignment vertical="center"/>
    </xf>
    <xf numFmtId="0" fontId="0" fillId="0" borderId="137" xfId="0" applyBorder="1" applyAlignment="1">
      <alignment vertical="center"/>
    </xf>
    <xf numFmtId="0" fontId="0" fillId="0" borderId="0" xfId="0" applyAlignment="1">
      <alignment vertical="center"/>
    </xf>
    <xf numFmtId="0" fontId="0" fillId="6" borderId="0" xfId="0" applyFill="1" applyAlignment="1">
      <alignment vertical="center" wrapText="1"/>
    </xf>
    <xf numFmtId="0" fontId="0" fillId="6" borderId="0" xfId="0" applyFill="1" applyAlignment="1">
      <alignment horizontal="center" vertical="center" wrapText="1"/>
    </xf>
    <xf numFmtId="0" fontId="0" fillId="0" borderId="0" xfId="0" applyAlignment="1">
      <alignment vertical="center"/>
    </xf>
    <xf numFmtId="0" fontId="0" fillId="0" borderId="0" xfId="0" applyAlignment="1">
      <alignment vertical="center"/>
    </xf>
    <xf numFmtId="0" fontId="0" fillId="0" borderId="0" xfId="0" applyBorder="1" applyAlignment="1">
      <alignment vertical="center"/>
    </xf>
    <xf numFmtId="0" fontId="0" fillId="0" borderId="139" xfId="0" applyBorder="1" applyAlignment="1">
      <alignment vertical="center"/>
    </xf>
    <xf numFmtId="0" fontId="0" fillId="0" borderId="0" xfId="0" applyAlignment="1">
      <alignment vertical="center"/>
    </xf>
    <xf numFmtId="0" fontId="0" fillId="6" borderId="0" xfId="0" applyFill="1" applyAlignment="1">
      <alignment vertical="center"/>
    </xf>
    <xf numFmtId="0" fontId="4" fillId="0" borderId="6"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2" xfId="0" applyFont="1" applyBorder="1" applyAlignment="1" applyProtection="1">
      <alignment horizontal="center" vertical="center"/>
    </xf>
    <xf numFmtId="0" fontId="12" fillId="2" borderId="4" xfId="0" applyFont="1" applyFill="1" applyBorder="1" applyAlignment="1" applyProtection="1">
      <alignment vertical="center"/>
      <protection locked="0"/>
    </xf>
    <xf numFmtId="0" fontId="12" fillId="2" borderId="14" xfId="0" applyFont="1" applyFill="1" applyBorder="1" applyAlignment="1" applyProtection="1">
      <alignment vertical="center"/>
      <protection locked="0"/>
    </xf>
    <xf numFmtId="0" fontId="4" fillId="0" borderId="0" xfId="0" applyFont="1" applyBorder="1" applyAlignment="1">
      <alignment vertical="center" wrapText="1"/>
    </xf>
    <xf numFmtId="0" fontId="14" fillId="0" borderId="0" xfId="0" applyFont="1" applyAlignment="1">
      <alignment horizontal="left" vertical="center"/>
    </xf>
    <xf numFmtId="0" fontId="9" fillId="0" borderId="0" xfId="0" applyFont="1" applyFill="1" applyBorder="1" applyAlignment="1" applyProtection="1">
      <alignment vertical="center" wrapText="1"/>
    </xf>
    <xf numFmtId="0" fontId="14" fillId="0" borderId="0" xfId="0" applyFont="1" applyFill="1" applyAlignment="1" applyProtection="1">
      <alignment horizontal="left" vertical="center"/>
    </xf>
    <xf numFmtId="0" fontId="8" fillId="0" borderId="0" xfId="0" applyFont="1" applyBorder="1" applyAlignment="1">
      <alignment vertical="center" wrapText="1"/>
    </xf>
    <xf numFmtId="49" fontId="12" fillId="2" borderId="0" xfId="0" applyNumberFormat="1" applyFont="1" applyFill="1" applyAlignment="1" applyProtection="1">
      <alignment horizontal="center" vertical="center"/>
      <protection locked="0"/>
    </xf>
    <xf numFmtId="0" fontId="12" fillId="0" borderId="26" xfId="0" applyFont="1" applyBorder="1" applyAlignment="1" applyProtection="1">
      <alignment horizontal="center" vertical="center"/>
    </xf>
    <xf numFmtId="0" fontId="0" fillId="0" borderId="28" xfId="0" applyBorder="1" applyAlignment="1">
      <alignment horizontal="center" vertical="center"/>
    </xf>
    <xf numFmtId="0" fontId="8" fillId="0" borderId="141" xfId="0" applyFont="1" applyBorder="1" applyAlignment="1">
      <alignment horizontal="center" vertical="center" wrapText="1"/>
    </xf>
    <xf numFmtId="0" fontId="8" fillId="0" borderId="140" xfId="0" applyFont="1" applyBorder="1" applyAlignment="1">
      <alignment horizontal="center" vertical="center" wrapText="1"/>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8" fillId="0" borderId="144" xfId="0" applyFont="1" applyBorder="1" applyAlignment="1">
      <alignment horizontal="center" vertical="center" wrapText="1"/>
    </xf>
    <xf numFmtId="0" fontId="8" fillId="0" borderId="145" xfId="0" applyFont="1" applyBorder="1" applyAlignment="1">
      <alignment horizontal="center" vertical="center" wrapText="1"/>
    </xf>
    <xf numFmtId="0" fontId="11" fillId="0" borderId="4" xfId="0" applyNumberFormat="1" applyFont="1" applyFill="1" applyBorder="1" applyAlignment="1" applyProtection="1">
      <alignment horizontal="center" vertical="center"/>
    </xf>
    <xf numFmtId="0" fontId="11" fillId="0" borderId="6" xfId="0" applyNumberFormat="1" applyFont="1" applyFill="1" applyBorder="1" applyAlignment="1" applyProtection="1">
      <alignment horizontal="center" vertical="center"/>
    </xf>
    <xf numFmtId="0" fontId="11" fillId="0" borderId="11"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0" fontId="11" fillId="0" borderId="14" xfId="0" applyNumberFormat="1" applyFont="1" applyFill="1" applyBorder="1" applyAlignment="1" applyProtection="1">
      <alignment horizontal="center" vertical="center"/>
    </xf>
    <xf numFmtId="0" fontId="11" fillId="0" borderId="2" xfId="0" applyNumberFormat="1" applyFont="1" applyFill="1" applyBorder="1" applyAlignment="1" applyProtection="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179" fontId="12" fillId="0" borderId="14" xfId="1" applyNumberFormat="1" applyFont="1" applyBorder="1" applyAlignment="1">
      <alignment vertical="center" shrinkToFit="1"/>
    </xf>
    <xf numFmtId="179" fontId="12" fillId="0" borderId="2" xfId="1" applyNumberFormat="1" applyFont="1" applyBorder="1" applyAlignment="1">
      <alignment vertical="center" shrinkToFit="1"/>
    </xf>
    <xf numFmtId="180" fontId="12" fillId="2" borderId="4" xfId="1" applyNumberFormat="1" applyFont="1" applyFill="1" applyBorder="1" applyAlignment="1" applyProtection="1">
      <alignment vertical="center" shrinkToFit="1"/>
      <protection locked="0"/>
    </xf>
    <xf numFmtId="180" fontId="12" fillId="2" borderId="6" xfId="1" applyNumberFormat="1" applyFont="1" applyFill="1" applyBorder="1" applyAlignment="1" applyProtection="1">
      <alignment vertical="center" shrinkToFit="1"/>
      <protection locked="0"/>
    </xf>
    <xf numFmtId="0" fontId="5" fillId="0" borderId="6" xfId="0" applyFont="1" applyBorder="1" applyAlignment="1">
      <alignment horizontal="left" vertical="top"/>
    </xf>
    <xf numFmtId="0" fontId="5" fillId="0" borderId="5" xfId="0" applyFont="1" applyBorder="1" applyAlignment="1">
      <alignment horizontal="left" vertical="top"/>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71" xfId="0" applyFont="1" applyBorder="1" applyAlignment="1">
      <alignment horizontal="center" vertical="center"/>
    </xf>
    <xf numFmtId="0" fontId="4" fillId="0" borderId="72" xfId="0" applyFont="1" applyBorder="1" applyAlignment="1">
      <alignment horizontal="center" vertical="center"/>
    </xf>
    <xf numFmtId="0" fontId="4" fillId="0" borderId="2" xfId="0" applyFont="1" applyBorder="1" applyAlignment="1" applyProtection="1">
      <alignment horizontal="center" vertical="center"/>
    </xf>
    <xf numFmtId="0" fontId="4" fillId="0" borderId="12" xfId="0" applyFont="1" applyBorder="1" applyAlignment="1" applyProtection="1">
      <alignment horizontal="center"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2" xfId="0" applyFont="1" applyFill="1" applyBorder="1" applyAlignment="1">
      <alignment horizontal="center" vertical="center"/>
    </xf>
    <xf numFmtId="180" fontId="12" fillId="0" borderId="4" xfId="1" applyNumberFormat="1" applyFont="1" applyFill="1" applyBorder="1" applyAlignment="1">
      <alignment vertical="center" shrinkToFit="1"/>
    </xf>
    <xf numFmtId="180" fontId="12" fillId="0" borderId="6" xfId="1" applyNumberFormat="1" applyFont="1" applyFill="1" applyBorder="1" applyAlignment="1">
      <alignment vertical="center" shrinkToFit="1"/>
    </xf>
    <xf numFmtId="180" fontId="12" fillId="0" borderId="5" xfId="1" applyNumberFormat="1" applyFont="1" applyFill="1" applyBorder="1" applyAlignment="1">
      <alignment vertical="center" shrinkToFit="1"/>
    </xf>
    <xf numFmtId="0" fontId="0" fillId="0" borderId="118" xfId="0" applyBorder="1" applyAlignment="1">
      <alignment horizontal="center" vertical="center"/>
    </xf>
    <xf numFmtId="0" fontId="0" fillId="0" borderId="116" xfId="0" applyBorder="1" applyAlignment="1">
      <alignment horizontal="center" vertical="center"/>
    </xf>
    <xf numFmtId="0" fontId="0" fillId="0" borderId="117" xfId="0" applyBorder="1" applyAlignment="1">
      <alignment horizontal="center" vertical="center"/>
    </xf>
    <xf numFmtId="0" fontId="11" fillId="0" borderId="103" xfId="0" applyFont="1" applyBorder="1" applyAlignment="1">
      <alignment horizontal="center" vertical="center" wrapText="1"/>
    </xf>
    <xf numFmtId="0" fontId="0" fillId="0" borderId="104" xfId="0" applyBorder="1"/>
    <xf numFmtId="0" fontId="0" fillId="0" borderId="114" xfId="0" applyBorder="1"/>
    <xf numFmtId="0" fontId="0" fillId="0" borderId="129" xfId="0" applyBorder="1"/>
    <xf numFmtId="182" fontId="12" fillId="0" borderId="6" xfId="1" applyNumberFormat="1" applyFont="1" applyBorder="1" applyAlignment="1">
      <alignment vertical="center" shrinkToFit="1"/>
    </xf>
    <xf numFmtId="0" fontId="4" fillId="0" borderId="92" xfId="0" applyFont="1" applyBorder="1" applyAlignment="1">
      <alignment horizontal="center" vertical="center"/>
    </xf>
    <xf numFmtId="0" fontId="4" fillId="0" borderId="93" xfId="0" applyFont="1" applyBorder="1" applyAlignment="1">
      <alignment horizontal="center" vertical="center"/>
    </xf>
    <xf numFmtId="0" fontId="11" fillId="2" borderId="74" xfId="0"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center" vertical="center" shrinkToFit="1"/>
      <protection locked="0"/>
    </xf>
    <xf numFmtId="0" fontId="11" fillId="2" borderId="75" xfId="0" applyFont="1" applyFill="1" applyBorder="1" applyAlignment="1" applyProtection="1">
      <alignment horizontal="center" vertical="center" shrinkToFit="1"/>
      <protection locked="0"/>
    </xf>
    <xf numFmtId="0" fontId="11" fillId="2" borderId="76"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77" xfId="0" applyFont="1" applyFill="1" applyBorder="1" applyAlignment="1" applyProtection="1">
      <alignment horizontal="center" vertical="center" shrinkToFit="1"/>
      <protection locked="0"/>
    </xf>
    <xf numFmtId="180" fontId="12" fillId="0" borderId="4" xfId="1" applyNumberFormat="1" applyFont="1" applyBorder="1" applyAlignment="1">
      <alignment vertical="center" shrinkToFit="1"/>
    </xf>
    <xf numFmtId="180" fontId="12" fillId="0" borderId="6" xfId="1" applyNumberFormat="1" applyFont="1" applyBorder="1" applyAlignment="1">
      <alignment vertical="center" shrinkToFit="1"/>
    </xf>
    <xf numFmtId="180" fontId="12" fillId="0" borderId="5" xfId="1" applyNumberFormat="1" applyFont="1" applyBorder="1" applyAlignment="1">
      <alignment vertical="center" shrinkToFit="1"/>
    </xf>
    <xf numFmtId="179" fontId="12" fillId="0" borderId="0" xfId="1" applyNumberFormat="1" applyFont="1" applyBorder="1" applyAlignment="1">
      <alignment vertical="center" shrinkToFit="1"/>
    </xf>
    <xf numFmtId="179" fontId="12" fillId="0" borderId="13" xfId="1" applyNumberFormat="1" applyFont="1" applyBorder="1" applyAlignment="1">
      <alignment vertical="center" shrinkToFit="1"/>
    </xf>
    <xf numFmtId="0" fontId="12" fillId="0" borderId="14" xfId="1" applyNumberFormat="1" applyFont="1" applyFill="1" applyBorder="1" applyAlignment="1" applyProtection="1">
      <alignment horizontal="center" vertical="center" shrinkToFit="1"/>
    </xf>
    <xf numFmtId="0" fontId="12" fillId="0" borderId="12" xfId="1" applyNumberFormat="1" applyFont="1" applyFill="1" applyBorder="1" applyAlignment="1" applyProtection="1">
      <alignment horizontal="center" vertical="center" shrinkToFit="1"/>
    </xf>
    <xf numFmtId="0" fontId="12" fillId="2" borderId="40" xfId="0" applyFont="1" applyFill="1" applyBorder="1" applyAlignment="1" applyProtection="1">
      <alignment horizontal="left" vertical="center" wrapText="1"/>
      <protection locked="0"/>
    </xf>
    <xf numFmtId="0" fontId="12" fillId="2" borderId="41" xfId="0" applyFont="1" applyFill="1" applyBorder="1" applyAlignment="1" applyProtection="1">
      <alignment horizontal="left" vertical="center" wrapText="1"/>
      <protection locked="0"/>
    </xf>
    <xf numFmtId="0" fontId="12" fillId="2" borderId="48" xfId="0" applyFont="1" applyFill="1" applyBorder="1" applyAlignment="1" applyProtection="1">
      <alignment horizontal="left" vertical="center" wrapText="1"/>
      <protection locked="0"/>
    </xf>
    <xf numFmtId="0" fontId="12" fillId="2" borderId="43" xfId="0" applyFont="1" applyFill="1" applyBorder="1" applyAlignment="1" applyProtection="1">
      <alignment horizontal="left" vertical="center" wrapText="1"/>
      <protection locked="0"/>
    </xf>
    <xf numFmtId="0" fontId="12" fillId="2" borderId="44" xfId="0" applyFont="1" applyFill="1" applyBorder="1" applyAlignment="1" applyProtection="1">
      <alignment horizontal="left" vertical="center" wrapText="1"/>
      <protection locked="0"/>
    </xf>
    <xf numFmtId="0" fontId="12" fillId="2" borderId="49" xfId="0" applyFont="1" applyFill="1" applyBorder="1" applyAlignment="1" applyProtection="1">
      <alignment horizontal="left" vertical="center" wrapText="1"/>
      <protection locked="0"/>
    </xf>
    <xf numFmtId="0" fontId="12" fillId="2" borderId="42" xfId="0" applyFont="1" applyFill="1" applyBorder="1" applyAlignment="1" applyProtection="1">
      <alignment horizontal="left" vertical="center" wrapText="1"/>
      <protection locked="0"/>
    </xf>
    <xf numFmtId="0" fontId="12" fillId="2" borderId="45" xfId="0" applyFont="1" applyFill="1" applyBorder="1" applyAlignment="1" applyProtection="1">
      <alignment horizontal="left" vertical="center" wrapText="1"/>
      <protection locked="0"/>
    </xf>
    <xf numFmtId="0" fontId="4" fillId="0" borderId="6" xfId="0" applyFont="1" applyBorder="1" applyAlignment="1" applyProtection="1">
      <alignment horizontal="center" vertical="center"/>
    </xf>
    <xf numFmtId="0" fontId="4" fillId="0" borderId="5" xfId="0" applyFont="1" applyBorder="1" applyAlignment="1" applyProtection="1">
      <alignment horizontal="center" vertical="center"/>
    </xf>
    <xf numFmtId="179" fontId="12" fillId="0" borderId="12" xfId="1" applyNumberFormat="1" applyFont="1" applyBorder="1" applyAlignment="1">
      <alignment vertical="center" shrinkToFit="1"/>
    </xf>
    <xf numFmtId="0" fontId="12" fillId="2" borderId="4" xfId="1" applyNumberFormat="1" applyFont="1" applyFill="1" applyBorder="1" applyAlignment="1" applyProtection="1">
      <alignment vertical="center" shrinkToFit="1"/>
      <protection locked="0"/>
    </xf>
    <xf numFmtId="0" fontId="12" fillId="2" borderId="6" xfId="1" applyNumberFormat="1" applyFont="1" applyFill="1" applyBorder="1" applyAlignment="1" applyProtection="1">
      <alignment vertical="center" shrinkToFit="1"/>
      <protection locked="0"/>
    </xf>
    <xf numFmtId="0" fontId="11" fillId="2" borderId="46" xfId="0" applyFont="1" applyFill="1" applyBorder="1" applyAlignment="1" applyProtection="1">
      <alignment horizontal="center" vertical="center" shrinkToFit="1"/>
      <protection locked="0"/>
    </xf>
    <xf numFmtId="0" fontId="16" fillId="2" borderId="6" xfId="0" applyFont="1" applyFill="1" applyBorder="1" applyAlignment="1" applyProtection="1">
      <alignment shrinkToFit="1"/>
      <protection locked="0"/>
    </xf>
    <xf numFmtId="0" fontId="16" fillId="2" borderId="5" xfId="0" applyFont="1" applyFill="1" applyBorder="1" applyAlignment="1" applyProtection="1">
      <alignment shrinkToFit="1"/>
      <protection locked="0"/>
    </xf>
    <xf numFmtId="0" fontId="11" fillId="2" borderId="101" xfId="0" applyFont="1" applyFill="1" applyBorder="1" applyAlignment="1" applyProtection="1">
      <alignment horizontal="center" vertical="center" shrinkToFit="1"/>
      <protection locked="0"/>
    </xf>
    <xf numFmtId="0" fontId="16" fillId="2" borderId="0" xfId="0" applyFont="1" applyFill="1" applyBorder="1" applyAlignment="1" applyProtection="1">
      <alignment shrinkToFit="1"/>
      <protection locked="0"/>
    </xf>
    <xf numFmtId="0" fontId="16" fillId="2" borderId="13" xfId="0" applyFont="1" applyFill="1" applyBorder="1" applyAlignment="1" applyProtection="1">
      <alignment shrinkToFit="1"/>
      <protection locked="0"/>
    </xf>
    <xf numFmtId="0" fontId="16" fillId="2" borderId="47" xfId="0" applyFont="1" applyFill="1" applyBorder="1" applyAlignment="1" applyProtection="1">
      <alignment shrinkToFit="1"/>
      <protection locked="0"/>
    </xf>
    <xf numFmtId="0" fontId="16" fillId="2" borderId="2" xfId="0" applyFont="1" applyFill="1" applyBorder="1" applyAlignment="1" applyProtection="1">
      <alignment shrinkToFit="1"/>
      <protection locked="0"/>
    </xf>
    <xf numFmtId="0" fontId="16" fillId="2" borderId="12" xfId="0" applyFont="1" applyFill="1" applyBorder="1" applyAlignment="1" applyProtection="1">
      <alignment shrinkToFit="1"/>
      <protection locked="0"/>
    </xf>
    <xf numFmtId="179" fontId="12" fillId="2" borderId="14" xfId="1" applyNumberFormat="1" applyFont="1" applyFill="1" applyBorder="1" applyAlignment="1" applyProtection="1">
      <alignment vertical="center" shrinkToFit="1"/>
      <protection locked="0"/>
    </xf>
    <xf numFmtId="179" fontId="12" fillId="2" borderId="2" xfId="1" applyNumberFormat="1" applyFont="1" applyFill="1" applyBorder="1" applyAlignment="1" applyProtection="1">
      <alignment vertical="center" shrinkToFit="1"/>
      <protection locked="0"/>
    </xf>
    <xf numFmtId="179" fontId="12" fillId="2" borderId="12" xfId="1" applyNumberFormat="1" applyFont="1" applyFill="1" applyBorder="1" applyAlignment="1" applyProtection="1">
      <alignment vertical="center" shrinkToFit="1"/>
      <protection locked="0"/>
    </xf>
    <xf numFmtId="0" fontId="6" fillId="0" borderId="1" xfId="0" applyFont="1" applyBorder="1" applyAlignment="1" applyProtection="1">
      <alignment horizontal="center" vertical="center"/>
    </xf>
    <xf numFmtId="0" fontId="4" fillId="0" borderId="40" xfId="0" applyFont="1" applyBorder="1" applyAlignment="1" applyProtection="1">
      <alignment horizontal="center" vertical="center"/>
    </xf>
    <xf numFmtId="0" fontId="4" fillId="0" borderId="41" xfId="0" applyFont="1" applyBorder="1" applyAlignment="1" applyProtection="1">
      <alignment horizontal="center" vertical="center"/>
    </xf>
    <xf numFmtId="0" fontId="4" fillId="0" borderId="48" xfId="0" applyFont="1" applyBorder="1" applyAlignment="1" applyProtection="1">
      <alignment horizontal="center" vertical="center"/>
    </xf>
    <xf numFmtId="0" fontId="4" fillId="0" borderId="52" xfId="0" applyFont="1" applyBorder="1" applyAlignment="1" applyProtection="1">
      <alignment horizontal="center" vertical="center"/>
    </xf>
    <xf numFmtId="0" fontId="4" fillId="0" borderId="53" xfId="0" applyFont="1" applyBorder="1" applyAlignment="1" applyProtection="1">
      <alignment horizontal="center" vertical="center"/>
    </xf>
    <xf numFmtId="0" fontId="4" fillId="0" borderId="54" xfId="0" applyFont="1" applyBorder="1" applyAlignment="1" applyProtection="1">
      <alignment horizontal="center" vertical="center"/>
    </xf>
    <xf numFmtId="0" fontId="4" fillId="0" borderId="43" xfId="0" applyFont="1" applyBorder="1" applyAlignment="1" applyProtection="1">
      <alignment horizontal="center" vertical="center"/>
    </xf>
    <xf numFmtId="0" fontId="4" fillId="0" borderId="44" xfId="0" applyFont="1" applyBorder="1" applyAlignment="1" applyProtection="1">
      <alignment horizontal="center" vertical="center"/>
    </xf>
    <xf numFmtId="0" fontId="4" fillId="0" borderId="49" xfId="0" applyFont="1" applyBorder="1" applyAlignment="1" applyProtection="1">
      <alignment horizontal="center" vertical="center"/>
    </xf>
    <xf numFmtId="0" fontId="4" fillId="0" borderId="42" xfId="0" applyFont="1" applyBorder="1" applyAlignment="1" applyProtection="1">
      <alignment horizontal="center" vertical="center"/>
    </xf>
    <xf numFmtId="0" fontId="4" fillId="0" borderId="55" xfId="0" applyFont="1" applyBorder="1" applyAlignment="1" applyProtection="1">
      <alignment horizontal="center" vertical="center"/>
    </xf>
    <xf numFmtId="0" fontId="4" fillId="0" borderId="45" xfId="0" applyFont="1" applyBorder="1" applyAlignment="1" applyProtection="1">
      <alignment horizontal="center" vertical="center"/>
    </xf>
    <xf numFmtId="0" fontId="4" fillId="0" borderId="56" xfId="0" applyFont="1" applyBorder="1" applyAlignment="1" applyProtection="1">
      <alignment horizontal="center" vertical="center"/>
    </xf>
    <xf numFmtId="0" fontId="4" fillId="0" borderId="57" xfId="0" applyFont="1" applyBorder="1" applyAlignment="1" applyProtection="1">
      <alignment horizontal="center" vertical="center"/>
    </xf>
    <xf numFmtId="0" fontId="4" fillId="0" borderId="15" xfId="0" applyFont="1" applyBorder="1" applyAlignment="1" applyProtection="1">
      <alignment horizontal="center" vertical="center"/>
    </xf>
    <xf numFmtId="0" fontId="5" fillId="0" borderId="9" xfId="0" applyFont="1" applyBorder="1" applyAlignment="1" applyProtection="1">
      <alignment horizontal="distributed" vertical="center"/>
    </xf>
    <xf numFmtId="0" fontId="6" fillId="0" borderId="4" xfId="0" applyFont="1" applyBorder="1" applyAlignment="1">
      <alignment horizontal="left" vertical="center" wrapText="1" indent="1"/>
    </xf>
    <xf numFmtId="0" fontId="6" fillId="0" borderId="6" xfId="0" applyFont="1" applyBorder="1" applyAlignment="1">
      <alignment horizontal="left" vertical="center" indent="1"/>
    </xf>
    <xf numFmtId="0" fontId="6" fillId="0" borderId="5" xfId="0" applyFont="1" applyBorder="1" applyAlignment="1">
      <alignment horizontal="left" vertical="center" indent="1"/>
    </xf>
    <xf numFmtId="0" fontId="6" fillId="0" borderId="14" xfId="0" applyFont="1" applyBorder="1" applyAlignment="1">
      <alignment horizontal="left" vertical="center" indent="1"/>
    </xf>
    <xf numFmtId="0" fontId="6" fillId="0" borderId="2" xfId="0" applyFont="1" applyBorder="1" applyAlignment="1">
      <alignment horizontal="left" vertical="center" indent="1"/>
    </xf>
    <xf numFmtId="0" fontId="6" fillId="0" borderId="12" xfId="0" applyFont="1" applyBorder="1" applyAlignment="1">
      <alignment horizontal="left" vertical="center" indent="1"/>
    </xf>
    <xf numFmtId="179" fontId="12" fillId="2" borderId="1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3" xfId="1" applyNumberFormat="1" applyFont="1" applyFill="1" applyBorder="1" applyAlignment="1" applyProtection="1">
      <alignment vertical="center" shrinkToFit="1"/>
      <protection locked="0"/>
    </xf>
    <xf numFmtId="0" fontId="8" fillId="0" borderId="1"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67" xfId="0" applyFont="1" applyBorder="1" applyAlignment="1" applyProtection="1">
      <alignment horizontal="center" vertical="center"/>
    </xf>
    <xf numFmtId="0" fontId="6" fillId="0" borderId="10" xfId="0" applyFont="1" applyBorder="1" applyAlignment="1" applyProtection="1">
      <alignment horizontal="center" vertical="center"/>
    </xf>
    <xf numFmtId="49" fontId="11" fillId="0" borderId="58" xfId="0" applyNumberFormat="1" applyFont="1" applyFill="1" applyBorder="1" applyAlignment="1" applyProtection="1">
      <alignment horizontal="center" vertical="center"/>
    </xf>
    <xf numFmtId="0" fontId="11" fillId="0" borderId="59" xfId="0" applyNumberFormat="1" applyFont="1" applyFill="1" applyBorder="1" applyAlignment="1" applyProtection="1">
      <alignment horizontal="center" vertical="center"/>
    </xf>
    <xf numFmtId="0" fontId="11" fillId="0" borderId="60" xfId="0" applyNumberFormat="1" applyFont="1" applyFill="1" applyBorder="1" applyAlignment="1" applyProtection="1">
      <alignment horizontal="center" vertical="center"/>
    </xf>
    <xf numFmtId="49" fontId="11" fillId="0" borderId="61" xfId="0" applyNumberFormat="1" applyFont="1" applyFill="1" applyBorder="1" applyAlignment="1" applyProtection="1">
      <alignment horizontal="center" vertical="center"/>
    </xf>
    <xf numFmtId="0" fontId="11" fillId="0" borderId="62" xfId="0" applyNumberFormat="1" applyFont="1" applyFill="1" applyBorder="1" applyAlignment="1" applyProtection="1">
      <alignment horizontal="center" vertical="center"/>
    </xf>
    <xf numFmtId="0" fontId="11" fillId="0" borderId="63" xfId="0" applyNumberFormat="1" applyFont="1" applyFill="1" applyBorder="1" applyAlignment="1" applyProtection="1">
      <alignment horizontal="center" vertical="center"/>
    </xf>
    <xf numFmtId="49" fontId="11" fillId="0" borderId="3"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center"/>
    </xf>
    <xf numFmtId="49" fontId="11" fillId="0" borderId="67" xfId="0" applyNumberFormat="1" applyFont="1" applyFill="1" applyBorder="1" applyAlignment="1" applyProtection="1">
      <alignment horizontal="center" vertical="center"/>
    </xf>
    <xf numFmtId="0" fontId="11" fillId="0" borderId="73" xfId="0" applyNumberFormat="1" applyFont="1" applyFill="1" applyBorder="1" applyAlignment="1" applyProtection="1">
      <alignment horizontal="center" vertical="center"/>
    </xf>
    <xf numFmtId="0" fontId="11" fillId="0" borderId="70" xfId="0" applyNumberFormat="1" applyFont="1" applyFill="1" applyBorder="1" applyAlignment="1" applyProtection="1">
      <alignment horizontal="center" vertical="center"/>
    </xf>
    <xf numFmtId="49" fontId="11" fillId="0" borderId="64" xfId="0" applyNumberFormat="1" applyFont="1" applyFill="1" applyBorder="1" applyAlignment="1" applyProtection="1">
      <alignment horizontal="center" vertical="center"/>
    </xf>
    <xf numFmtId="0" fontId="11" fillId="0" borderId="65" xfId="0" applyNumberFormat="1" applyFont="1" applyFill="1" applyBorder="1" applyAlignment="1" applyProtection="1">
      <alignment horizontal="center" vertical="center"/>
    </xf>
    <xf numFmtId="0" fontId="11" fillId="0" borderId="66" xfId="0" applyNumberFormat="1" applyFont="1" applyFill="1" applyBorder="1" applyAlignment="1" applyProtection="1">
      <alignment horizontal="center" vertical="center"/>
    </xf>
    <xf numFmtId="0" fontId="4" fillId="0" borderId="0" xfId="0" applyFont="1" applyBorder="1" applyAlignment="1">
      <alignment horizontal="left" vertical="center"/>
    </xf>
    <xf numFmtId="0" fontId="4" fillId="0" borderId="13" xfId="0" applyFont="1" applyBorder="1" applyAlignment="1">
      <alignment horizontal="left" vertical="center"/>
    </xf>
    <xf numFmtId="179" fontId="12" fillId="0" borderId="11" xfId="1" applyNumberFormat="1" applyFont="1" applyBorder="1" applyAlignment="1">
      <alignment vertical="center" shrinkToFit="1"/>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80" xfId="0" applyFont="1" applyBorder="1" applyAlignment="1">
      <alignment horizontal="left" wrapText="1" indent="1"/>
    </xf>
    <xf numFmtId="0" fontId="6" fillId="0" borderId="68" xfId="0" applyFont="1" applyBorder="1" applyAlignment="1">
      <alignment horizontal="left" wrapText="1" indent="1"/>
    </xf>
    <xf numFmtId="0" fontId="6" fillId="0" borderId="69" xfId="0" applyFont="1" applyBorder="1" applyAlignment="1">
      <alignment horizontal="left" wrapText="1" indent="1"/>
    </xf>
    <xf numFmtId="0" fontId="6" fillId="0" borderId="43" xfId="0" applyFont="1" applyBorder="1" applyAlignment="1">
      <alignment horizontal="left" wrapText="1" indent="1"/>
    </xf>
    <xf numFmtId="0" fontId="6" fillId="0" borderId="44" xfId="0" applyFont="1" applyBorder="1" applyAlignment="1">
      <alignment horizontal="left" wrapText="1" indent="1"/>
    </xf>
    <xf numFmtId="0" fontId="6" fillId="0" borderId="45" xfId="0" applyFont="1" applyBorder="1" applyAlignment="1">
      <alignment horizontal="left" wrapText="1" indent="1"/>
    </xf>
    <xf numFmtId="0" fontId="6" fillId="0" borderId="16"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xf>
    <xf numFmtId="0" fontId="6" fillId="0" borderId="15"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5" fillId="0" borderId="70"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3" fontId="11" fillId="0" borderId="4" xfId="0" applyNumberFormat="1" applyFont="1" applyFill="1" applyBorder="1" applyAlignment="1" applyProtection="1">
      <alignment horizontal="center" vertical="center"/>
    </xf>
    <xf numFmtId="0" fontId="5" fillId="0" borderId="67" xfId="0" applyFont="1" applyBorder="1" applyAlignment="1" applyProtection="1">
      <alignment horizontal="left" vertical="top"/>
    </xf>
    <xf numFmtId="0" fontId="4" fillId="0" borderId="74" xfId="0" applyFont="1" applyBorder="1" applyAlignment="1">
      <alignment horizontal="center" vertical="center"/>
    </xf>
    <xf numFmtId="0" fontId="4" fillId="0" borderId="7"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8" xfId="0" applyFont="1" applyBorder="1" applyAlignment="1">
      <alignment horizontal="center" vertical="center"/>
    </xf>
    <xf numFmtId="0" fontId="4" fillId="0" borderId="77" xfId="0" applyFont="1" applyBorder="1" applyAlignment="1">
      <alignment horizontal="center" vertical="center"/>
    </xf>
    <xf numFmtId="0" fontId="6" fillId="0" borderId="4" xfId="0" applyFont="1" applyBorder="1" applyAlignment="1">
      <alignment horizontal="center" wrapText="1"/>
    </xf>
    <xf numFmtId="0" fontId="6" fillId="0" borderId="6" xfId="0" applyFont="1" applyBorder="1" applyAlignment="1">
      <alignment horizontal="center" wrapText="1"/>
    </xf>
    <xf numFmtId="0" fontId="6" fillId="0" borderId="5" xfId="0" applyFont="1" applyBorder="1" applyAlignment="1">
      <alignment horizontal="center" wrapText="1"/>
    </xf>
    <xf numFmtId="0" fontId="6" fillId="0" borderId="14" xfId="0" applyFont="1" applyBorder="1" applyAlignment="1">
      <alignment horizontal="center" wrapText="1"/>
    </xf>
    <xf numFmtId="0" fontId="6" fillId="0" borderId="2" xfId="0" applyFont="1" applyBorder="1" applyAlignment="1">
      <alignment horizontal="center" wrapText="1"/>
    </xf>
    <xf numFmtId="0" fontId="6" fillId="0" borderId="12" xfId="0" applyFont="1" applyBorder="1" applyAlignment="1">
      <alignment horizontal="center" wrapText="1"/>
    </xf>
    <xf numFmtId="0" fontId="11" fillId="2" borderId="74"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76"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5" fillId="0" borderId="0" xfId="0" applyFont="1" applyAlignment="1">
      <alignment horizontal="center" vertical="center"/>
    </xf>
    <xf numFmtId="0" fontId="4" fillId="0" borderId="7" xfId="0" applyFont="1" applyBorder="1" applyAlignment="1">
      <alignment horizontal="distributed" vertical="center" justifyLastLine="1"/>
    </xf>
    <xf numFmtId="0" fontId="4" fillId="0" borderId="8" xfId="0" applyFont="1" applyBorder="1" applyAlignment="1">
      <alignment horizontal="distributed" vertical="center" justifyLastLine="1"/>
    </xf>
    <xf numFmtId="179" fontId="0" fillId="0" borderId="0" xfId="0" applyNumberFormat="1" applyAlignment="1">
      <alignment vertical="center" shrinkToFit="1"/>
    </xf>
    <xf numFmtId="0" fontId="0" fillId="0" borderId="0" xfId="0" applyAlignment="1">
      <alignment vertical="center" shrinkToFit="1"/>
    </xf>
    <xf numFmtId="0" fontId="0" fillId="0" borderId="13" xfId="0" applyBorder="1" applyAlignment="1">
      <alignment vertical="center" shrinkToFit="1"/>
    </xf>
    <xf numFmtId="179" fontId="0" fillId="0" borderId="13" xfId="0" applyNumberFormat="1" applyBorder="1" applyAlignment="1">
      <alignment vertical="center" shrinkToFit="1"/>
    </xf>
    <xf numFmtId="176" fontId="12" fillId="2" borderId="0" xfId="0" applyNumberFormat="1" applyFont="1" applyFill="1" applyAlignment="1" applyProtection="1">
      <alignment horizontal="center" vertical="center"/>
      <protection locked="0"/>
    </xf>
    <xf numFmtId="0" fontId="4" fillId="0" borderId="0" xfId="0" applyFont="1" applyAlignment="1" applyProtection="1">
      <alignment horizontal="center" vertical="center"/>
    </xf>
    <xf numFmtId="0" fontId="5" fillId="0" borderId="9" xfId="0" applyFont="1" applyBorder="1" applyAlignment="1">
      <alignment horizontal="distributed"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9" fillId="0" borderId="0" xfId="0" applyFont="1" applyBorder="1" applyAlignment="1">
      <alignment horizontal="distributed" vertical="center"/>
    </xf>
    <xf numFmtId="0" fontId="9" fillId="0" borderId="2" xfId="0" applyFont="1" applyBorder="1" applyAlignment="1">
      <alignment horizontal="distributed" vertical="center"/>
    </xf>
    <xf numFmtId="0" fontId="4" fillId="0" borderId="80" xfId="0" applyFont="1" applyBorder="1" applyAlignment="1">
      <alignment horizontal="center" vertical="center" wrapText="1"/>
    </xf>
    <xf numFmtId="0" fontId="0" fillId="0" borderId="13" xfId="0" applyBorder="1"/>
    <xf numFmtId="0" fontId="0" fillId="0" borderId="14" xfId="0" applyBorder="1"/>
    <xf numFmtId="0" fontId="0" fillId="0" borderId="12" xfId="0" applyBorder="1"/>
    <xf numFmtId="0" fontId="6" fillId="0" borderId="1" xfId="0" applyFont="1" applyBorder="1" applyAlignment="1">
      <alignment horizontal="center" vertical="center"/>
    </xf>
    <xf numFmtId="49" fontId="11" fillId="2" borderId="81" xfId="0" applyNumberFormat="1" applyFont="1" applyFill="1" applyBorder="1" applyAlignment="1" applyProtection="1">
      <alignment horizontal="center" vertical="center"/>
      <protection locked="0"/>
    </xf>
    <xf numFmtId="0" fontId="11" fillId="2" borderId="81" xfId="0" applyNumberFormat="1" applyFont="1" applyFill="1" applyBorder="1" applyAlignment="1" applyProtection="1">
      <alignment horizontal="center" vertical="center"/>
      <protection locked="0"/>
    </xf>
    <xf numFmtId="49" fontId="11" fillId="2" borderId="9" xfId="0" applyNumberFormat="1" applyFont="1" applyFill="1" applyBorder="1" applyAlignment="1" applyProtection="1">
      <alignment horizontal="center" vertical="center"/>
      <protection locked="0"/>
    </xf>
    <xf numFmtId="0" fontId="11" fillId="2" borderId="9" xfId="0" applyNumberFormat="1" applyFont="1" applyFill="1" applyBorder="1" applyAlignment="1" applyProtection="1">
      <alignment horizontal="center" vertical="center"/>
      <protection locked="0"/>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5"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0" borderId="56" xfId="0" applyFont="1" applyBorder="1" applyAlignment="1">
      <alignment horizontal="center" vertical="center"/>
    </xf>
    <xf numFmtId="0" fontId="4" fillId="0" borderId="48" xfId="0" applyFont="1" applyBorder="1" applyAlignment="1">
      <alignment horizontal="center" vertical="center"/>
    </xf>
    <xf numFmtId="0" fontId="4" fillId="0" borderId="57" xfId="0" applyFont="1" applyBorder="1" applyAlignment="1">
      <alignment horizontal="center" vertical="center"/>
    </xf>
    <xf numFmtId="0" fontId="4" fillId="0" borderId="54" xfId="0" applyFont="1" applyBorder="1" applyAlignment="1">
      <alignment horizontal="center" vertical="center"/>
    </xf>
    <xf numFmtId="0" fontId="4" fillId="0" borderId="15" xfId="0" applyFont="1" applyBorder="1" applyAlignment="1">
      <alignment horizontal="center" vertical="center"/>
    </xf>
    <xf numFmtId="0" fontId="4" fillId="0" borderId="49" xfId="0" applyFont="1" applyBorder="1" applyAlignment="1">
      <alignment horizontal="center" vertical="center"/>
    </xf>
    <xf numFmtId="0" fontId="6" fillId="0" borderId="10" xfId="0" applyFont="1" applyBorder="1" applyAlignment="1">
      <alignment horizontal="center" vertical="center"/>
    </xf>
    <xf numFmtId="49" fontId="11" fillId="2" borderId="3" xfId="0" applyNumberFormat="1" applyFont="1" applyFill="1" applyBorder="1" applyAlignment="1" applyProtection="1">
      <alignment horizontal="center" vertical="center"/>
      <protection locked="0"/>
    </xf>
    <xf numFmtId="0" fontId="11" fillId="2" borderId="3" xfId="0" applyNumberFormat="1" applyFont="1" applyFill="1" applyBorder="1" applyAlignment="1" applyProtection="1">
      <alignment horizontal="center" vertical="center"/>
      <protection locked="0"/>
    </xf>
    <xf numFmtId="49" fontId="11" fillId="2" borderId="10" xfId="0" applyNumberFormat="1" applyFont="1" applyFill="1" applyBorder="1" applyAlignment="1" applyProtection="1">
      <alignment horizontal="center" vertical="center"/>
      <protection locked="0"/>
    </xf>
    <xf numFmtId="0" fontId="11" fillId="2" borderId="10" xfId="0" applyNumberFormat="1" applyFont="1" applyFill="1" applyBorder="1" applyAlignment="1" applyProtection="1">
      <alignment horizontal="center" vertical="center"/>
      <protection locked="0"/>
    </xf>
    <xf numFmtId="0" fontId="8" fillId="0" borderId="1"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67" xfId="0" applyFont="1" applyBorder="1" applyAlignment="1">
      <alignment horizontal="center" vertical="center"/>
    </xf>
    <xf numFmtId="0" fontId="3" fillId="0" borderId="4" xfId="0" applyFont="1" applyBorder="1" applyAlignment="1">
      <alignment horizontal="center" vertical="center"/>
    </xf>
    <xf numFmtId="49" fontId="11" fillId="2" borderId="78" xfId="0" applyNumberFormat="1" applyFont="1" applyFill="1" applyBorder="1" applyAlignment="1" applyProtection="1">
      <alignment horizontal="center" vertical="center"/>
      <protection locked="0"/>
    </xf>
    <xf numFmtId="0" fontId="11" fillId="2" borderId="78" xfId="0" applyNumberFormat="1" applyFont="1" applyFill="1" applyBorder="1" applyAlignment="1" applyProtection="1">
      <alignment horizontal="center" vertical="center"/>
      <protection locked="0"/>
    </xf>
    <xf numFmtId="49" fontId="11" fillId="2" borderId="79" xfId="0" applyNumberFormat="1" applyFont="1" applyFill="1" applyBorder="1" applyAlignment="1" applyProtection="1">
      <alignment horizontal="center" vertical="center"/>
      <protection locked="0"/>
    </xf>
    <xf numFmtId="0" fontId="11" fillId="2" borderId="79" xfId="0" applyNumberFormat="1"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11" fillId="2" borderId="2"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6" fillId="0" borderId="6" xfId="0" applyFont="1" applyBorder="1" applyAlignment="1">
      <alignment horizontal="left" vertical="center" wrapText="1" indent="1"/>
    </xf>
    <xf numFmtId="0" fontId="6" fillId="0" borderId="5" xfId="0" applyFont="1" applyBorder="1" applyAlignment="1">
      <alignment horizontal="left" vertical="center" wrapText="1" indent="1"/>
    </xf>
    <xf numFmtId="0" fontId="6" fillId="0" borderId="14"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12" xfId="0" applyFont="1" applyBorder="1" applyAlignment="1">
      <alignment horizontal="left" vertical="center" wrapText="1" indent="1"/>
    </xf>
    <xf numFmtId="0" fontId="6" fillId="0" borderId="4" xfId="0" applyFont="1" applyBorder="1" applyAlignment="1">
      <alignment horizontal="left" wrapText="1" indent="1"/>
    </xf>
    <xf numFmtId="0" fontId="6" fillId="0" borderId="6" xfId="0" applyFont="1" applyBorder="1" applyAlignment="1">
      <alignment horizontal="left" wrapText="1" indent="1"/>
    </xf>
    <xf numFmtId="0" fontId="6" fillId="0" borderId="5" xfId="0" applyFont="1" applyBorder="1" applyAlignment="1">
      <alignment horizontal="left" wrapText="1" indent="1"/>
    </xf>
    <xf numFmtId="0" fontId="6" fillId="0" borderId="14" xfId="0" applyFont="1" applyBorder="1" applyAlignment="1">
      <alignment horizontal="left" wrapText="1" indent="1"/>
    </xf>
    <xf numFmtId="0" fontId="6" fillId="0" borderId="2" xfId="0" applyFont="1" applyBorder="1" applyAlignment="1">
      <alignment horizontal="left" wrapText="1" indent="1"/>
    </xf>
    <xf numFmtId="0" fontId="6" fillId="0" borderId="12" xfId="0" applyFont="1" applyBorder="1" applyAlignment="1">
      <alignment horizontal="left" wrapText="1" indent="1"/>
    </xf>
    <xf numFmtId="0" fontId="6" fillId="0" borderId="74" xfId="0" applyFont="1" applyBorder="1" applyAlignment="1">
      <alignment horizontal="distributed" vertical="center" wrapText="1" justifyLastLine="1"/>
    </xf>
    <xf numFmtId="0" fontId="6" fillId="0" borderId="7" xfId="0" applyFont="1" applyBorder="1" applyAlignment="1">
      <alignment horizontal="distributed" vertical="center" wrapText="1" justifyLastLine="1"/>
    </xf>
    <xf numFmtId="0" fontId="6" fillId="0" borderId="75" xfId="0" applyFont="1" applyBorder="1" applyAlignment="1">
      <alignment horizontal="distributed" vertical="center" wrapText="1" justifyLastLine="1"/>
    </xf>
    <xf numFmtId="0" fontId="6" fillId="0" borderId="76" xfId="0" applyFont="1" applyBorder="1" applyAlignment="1">
      <alignment horizontal="distributed" vertical="center" wrapText="1" justifyLastLine="1"/>
    </xf>
    <xf numFmtId="0" fontId="6" fillId="0" borderId="8" xfId="0" applyFont="1" applyBorder="1" applyAlignment="1">
      <alignment horizontal="distributed" vertical="center" wrapText="1" justifyLastLine="1"/>
    </xf>
    <xf numFmtId="0" fontId="6" fillId="0" borderId="77" xfId="0" applyFont="1" applyBorder="1" applyAlignment="1">
      <alignment horizontal="distributed" vertical="center" wrapText="1" justifyLastLine="1"/>
    </xf>
    <xf numFmtId="0" fontId="11" fillId="2" borderId="6" xfId="0" applyFont="1" applyFill="1" applyBorder="1" applyAlignment="1" applyProtection="1">
      <alignment horizontal="center" vertical="center" shrinkToFit="1"/>
      <protection locked="0"/>
    </xf>
    <xf numFmtId="0" fontId="11" fillId="2" borderId="0" xfId="0" applyFont="1" applyFill="1" applyBorder="1" applyAlignment="1" applyProtection="1">
      <alignment horizontal="center" vertical="center" shrinkToFit="1"/>
      <protection locked="0"/>
    </xf>
    <xf numFmtId="0" fontId="11" fillId="2" borderId="82" xfId="0" applyFont="1" applyFill="1" applyBorder="1" applyAlignment="1" applyProtection="1">
      <alignment horizontal="center" vertical="center" wrapText="1"/>
      <protection locked="0"/>
    </xf>
    <xf numFmtId="0" fontId="11" fillId="2" borderId="83" xfId="0" applyFont="1" applyFill="1" applyBorder="1" applyAlignment="1" applyProtection="1">
      <alignment horizontal="center" vertical="center" wrapText="1"/>
      <protection locked="0"/>
    </xf>
    <xf numFmtId="0" fontId="11" fillId="2" borderId="84" xfId="0" applyFont="1" applyFill="1" applyBorder="1" applyAlignment="1" applyProtection="1">
      <alignment horizontal="center" vertical="center" wrapText="1"/>
      <protection locked="0"/>
    </xf>
    <xf numFmtId="0" fontId="11" fillId="2" borderId="85" xfId="0" applyFont="1" applyFill="1" applyBorder="1" applyAlignment="1" applyProtection="1">
      <alignment horizontal="center" vertical="center" wrapText="1"/>
      <protection locked="0"/>
    </xf>
    <xf numFmtId="0" fontId="11" fillId="2" borderId="86" xfId="0" applyFont="1" applyFill="1" applyBorder="1" applyAlignment="1" applyProtection="1">
      <alignment horizontal="center" vertical="center" wrapText="1"/>
      <protection locked="0"/>
    </xf>
    <xf numFmtId="0" fontId="11" fillId="2" borderId="87" xfId="0" applyFont="1" applyFill="1" applyBorder="1" applyAlignment="1" applyProtection="1">
      <alignment horizontal="center" vertical="center" wrapText="1"/>
      <protection locked="0"/>
    </xf>
    <xf numFmtId="0" fontId="15" fillId="0" borderId="82" xfId="0" applyFont="1" applyBorder="1" applyAlignment="1">
      <alignment horizontal="distributed" vertical="center" wrapText="1"/>
    </xf>
    <xf numFmtId="0" fontId="15" fillId="0" borderId="88" xfId="0" applyFont="1" applyBorder="1" applyAlignment="1">
      <alignment horizontal="distributed" vertical="center" wrapText="1"/>
    </xf>
    <xf numFmtId="0" fontId="15" fillId="0" borderId="89"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85" xfId="0" applyFont="1" applyBorder="1" applyAlignment="1">
      <alignment horizontal="distributed" vertical="center" wrapText="1"/>
    </xf>
    <xf numFmtId="0" fontId="15" fillId="0" borderId="90" xfId="0" applyFont="1" applyBorder="1" applyAlignment="1">
      <alignment horizontal="distributed" vertical="center" wrapText="1"/>
    </xf>
    <xf numFmtId="0" fontId="11" fillId="2" borderId="2" xfId="0" applyFont="1" applyFill="1" applyBorder="1" applyAlignment="1" applyProtection="1">
      <alignment vertical="center" shrinkToFit="1"/>
      <protection locked="0"/>
    </xf>
    <xf numFmtId="0" fontId="11" fillId="2" borderId="6" xfId="0" applyFont="1" applyFill="1" applyBorder="1" applyAlignment="1" applyProtection="1">
      <alignment vertical="center" shrinkToFit="1"/>
      <protection locked="0"/>
    </xf>
    <xf numFmtId="0" fontId="11" fillId="2" borderId="2" xfId="0" applyFont="1" applyFill="1" applyBorder="1" applyAlignment="1" applyProtection="1">
      <alignment horizontal="left" vertical="center" shrinkToFit="1"/>
      <protection locked="0"/>
    </xf>
    <xf numFmtId="0" fontId="8" fillId="0" borderId="141" xfId="0" applyFont="1" applyFill="1" applyBorder="1" applyAlignment="1" applyProtection="1">
      <alignment horizontal="center" vertical="center" wrapText="1"/>
    </xf>
    <xf numFmtId="0" fontId="9" fillId="0" borderId="140" xfId="0" applyFont="1" applyFill="1" applyBorder="1" applyAlignment="1" applyProtection="1">
      <alignment horizontal="center" vertical="center" wrapText="1"/>
    </xf>
    <xf numFmtId="0" fontId="9" fillId="0" borderId="142" xfId="0" applyFont="1" applyFill="1" applyBorder="1" applyAlignment="1" applyProtection="1">
      <alignment horizontal="center" vertical="center" wrapText="1"/>
    </xf>
    <xf numFmtId="0" fontId="9" fillId="0" borderId="143" xfId="0" applyFont="1" applyFill="1" applyBorder="1" applyAlignment="1" applyProtection="1">
      <alignment horizontal="center" vertical="center" wrapText="1"/>
    </xf>
    <xf numFmtId="0" fontId="9" fillId="0" borderId="144" xfId="0" applyFont="1" applyFill="1" applyBorder="1" applyAlignment="1" applyProtection="1">
      <alignment horizontal="center" vertical="center" wrapText="1"/>
    </xf>
    <xf numFmtId="0" fontId="9" fillId="0" borderId="145" xfId="0" applyFont="1" applyFill="1" applyBorder="1" applyAlignment="1" applyProtection="1">
      <alignment horizontal="center" vertical="center" wrapText="1"/>
    </xf>
    <xf numFmtId="182" fontId="12" fillId="0" borderId="6" xfId="1" applyNumberFormat="1" applyFont="1" applyFill="1" applyBorder="1" applyAlignment="1" applyProtection="1">
      <alignment vertical="center" shrinkToFit="1"/>
    </xf>
    <xf numFmtId="179" fontId="12" fillId="0" borderId="11"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179" fontId="12" fillId="0" borderId="13" xfId="1" applyNumberFormat="1" applyFont="1" applyFill="1" applyBorder="1" applyAlignment="1" applyProtection="1">
      <alignment vertical="center" shrinkToFit="1"/>
    </xf>
    <xf numFmtId="0" fontId="0" fillId="0" borderId="12" xfId="0" applyNumberFormat="1" applyFill="1" applyBorder="1" applyAlignment="1" applyProtection="1">
      <alignment shrinkToFit="1"/>
    </xf>
    <xf numFmtId="179" fontId="12" fillId="0" borderId="14" xfId="1" applyNumberFormat="1" applyFont="1" applyFill="1" applyBorder="1" applyAlignment="1" applyProtection="1">
      <alignment vertical="center" shrinkToFit="1"/>
    </xf>
    <xf numFmtId="179" fontId="12" fillId="0" borderId="2" xfId="1" applyNumberFormat="1" applyFont="1" applyFill="1" applyBorder="1" applyAlignment="1" applyProtection="1">
      <alignment vertical="center" shrinkToFit="1"/>
    </xf>
    <xf numFmtId="179" fontId="12" fillId="0" borderId="12" xfId="1" applyNumberFormat="1" applyFont="1" applyFill="1" applyBorder="1" applyAlignment="1" applyProtection="1">
      <alignment vertical="center" shrinkToFit="1"/>
    </xf>
    <xf numFmtId="0" fontId="12" fillId="0" borderId="80" xfId="0" applyFont="1" applyFill="1" applyBorder="1" applyAlignment="1" applyProtection="1">
      <alignment horizontal="left" vertical="center" wrapText="1"/>
    </xf>
    <xf numFmtId="0" fontId="12" fillId="0" borderId="68" xfId="0" applyFont="1" applyFill="1" applyBorder="1" applyAlignment="1" applyProtection="1">
      <alignment horizontal="left" vertical="center" wrapText="1"/>
    </xf>
    <xf numFmtId="0" fontId="12" fillId="0" borderId="94" xfId="0" applyFont="1" applyFill="1" applyBorder="1" applyAlignment="1" applyProtection="1">
      <alignment horizontal="left" vertical="center" wrapText="1"/>
    </xf>
    <xf numFmtId="0" fontId="12" fillId="0" borderId="95" xfId="0" applyFont="1" applyFill="1" applyBorder="1" applyAlignment="1" applyProtection="1">
      <alignment horizontal="left" vertical="center" wrapText="1"/>
    </xf>
    <xf numFmtId="0" fontId="12" fillId="0" borderId="96" xfId="0" applyFont="1" applyFill="1" applyBorder="1" applyAlignment="1" applyProtection="1">
      <alignment horizontal="left" vertical="center" wrapText="1"/>
    </xf>
    <xf numFmtId="0" fontId="12" fillId="0" borderId="97" xfId="0" applyFont="1" applyFill="1" applyBorder="1" applyAlignment="1" applyProtection="1">
      <alignment horizontal="left" vertical="center" wrapText="1"/>
    </xf>
    <xf numFmtId="0" fontId="12" fillId="0" borderId="69" xfId="0" applyFont="1" applyFill="1" applyBorder="1" applyAlignment="1" applyProtection="1">
      <alignment horizontal="left" vertical="center" wrapText="1"/>
    </xf>
    <xf numFmtId="0" fontId="12" fillId="0" borderId="98"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xf>
    <xf numFmtId="0" fontId="12" fillId="0" borderId="4" xfId="1" applyNumberFormat="1" applyFont="1" applyFill="1" applyBorder="1" applyAlignment="1" applyProtection="1">
      <alignment vertical="center" shrinkToFit="1"/>
    </xf>
    <xf numFmtId="0" fontId="12" fillId="0" borderId="6" xfId="1" applyNumberFormat="1" applyFont="1" applyFill="1" applyBorder="1" applyAlignment="1" applyProtection="1">
      <alignment vertical="center" shrinkToFit="1"/>
    </xf>
    <xf numFmtId="180" fontId="12" fillId="0" borderId="4" xfId="1" applyNumberFormat="1" applyFont="1" applyFill="1" applyBorder="1" applyAlignment="1" applyProtection="1">
      <alignment vertical="center" shrinkToFit="1"/>
    </xf>
    <xf numFmtId="180" fontId="12" fillId="0" borderId="6" xfId="1" applyNumberFormat="1" applyFont="1" applyFill="1" applyBorder="1" applyAlignment="1" applyProtection="1">
      <alignment vertical="center" shrinkToFit="1"/>
    </xf>
    <xf numFmtId="180" fontId="12" fillId="0" borderId="5" xfId="1" applyNumberFormat="1" applyFont="1" applyFill="1" applyBorder="1" applyAlignment="1" applyProtection="1">
      <alignment vertical="center" shrinkToFit="1"/>
    </xf>
    <xf numFmtId="0" fontId="4" fillId="0" borderId="2" xfId="0" applyFont="1" applyFill="1" applyBorder="1" applyAlignment="1" applyProtection="1">
      <alignment horizontal="center" vertical="center"/>
    </xf>
    <xf numFmtId="0" fontId="11" fillId="0" borderId="46" xfId="0" applyFont="1" applyFill="1" applyBorder="1" applyAlignment="1" applyProtection="1">
      <alignment horizontal="center" vertical="center" shrinkToFit="1"/>
    </xf>
    <xf numFmtId="0" fontId="1" fillId="0" borderId="6" xfId="0" applyFont="1" applyFill="1" applyBorder="1" applyAlignment="1" applyProtection="1">
      <alignment shrinkToFit="1"/>
    </xf>
    <xf numFmtId="0" fontId="1" fillId="0" borderId="5" xfId="0" applyFont="1" applyFill="1" applyBorder="1" applyAlignment="1" applyProtection="1">
      <alignment shrinkToFit="1"/>
    </xf>
    <xf numFmtId="0" fontId="11" fillId="0" borderId="101" xfId="0" applyFont="1" applyFill="1" applyBorder="1" applyAlignment="1" applyProtection="1">
      <alignment horizontal="center" vertical="center" shrinkToFit="1"/>
    </xf>
    <xf numFmtId="0" fontId="1" fillId="0" borderId="0" xfId="0" applyFont="1" applyFill="1" applyBorder="1" applyAlignment="1" applyProtection="1">
      <alignment shrinkToFit="1"/>
    </xf>
    <xf numFmtId="0" fontId="1" fillId="0" borderId="13" xfId="0" applyFont="1" applyFill="1" applyBorder="1" applyAlignment="1" applyProtection="1">
      <alignment shrinkToFit="1"/>
    </xf>
    <xf numFmtId="0" fontId="1" fillId="0" borderId="47" xfId="0" applyFont="1" applyFill="1" applyBorder="1" applyAlignment="1" applyProtection="1">
      <alignment shrinkToFit="1"/>
    </xf>
    <xf numFmtId="0" fontId="1" fillId="0" borderId="2" xfId="0" applyFont="1" applyFill="1" applyBorder="1" applyAlignment="1" applyProtection="1">
      <alignment shrinkToFit="1"/>
    </xf>
    <xf numFmtId="0" fontId="1" fillId="0" borderId="12" xfId="0" applyFont="1" applyFill="1" applyBorder="1" applyAlignment="1" applyProtection="1">
      <alignment shrinkToFit="1"/>
    </xf>
    <xf numFmtId="0" fontId="3" fillId="0" borderId="4"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180" fontId="12" fillId="0" borderId="11"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3" xfId="1" applyNumberFormat="1" applyFont="1" applyFill="1" applyBorder="1" applyAlignment="1" applyProtection="1">
      <alignment shrinkToFit="1"/>
    </xf>
    <xf numFmtId="0" fontId="4" fillId="0" borderId="40" xfId="0" applyFont="1" applyFill="1" applyBorder="1" applyAlignment="1" applyProtection="1">
      <alignment horizontal="center" vertical="center"/>
    </xf>
    <xf numFmtId="0" fontId="4" fillId="0" borderId="41" xfId="0" applyFont="1" applyFill="1" applyBorder="1" applyAlignment="1" applyProtection="1">
      <alignment horizontal="center" vertical="center"/>
    </xf>
    <xf numFmtId="0" fontId="4" fillId="0" borderId="48" xfId="0" applyFont="1" applyFill="1" applyBorder="1" applyAlignment="1" applyProtection="1">
      <alignment horizontal="center" vertical="center"/>
    </xf>
    <xf numFmtId="0" fontId="4" fillId="0" borderId="52" xfId="0" applyFont="1" applyFill="1" applyBorder="1" applyAlignment="1" applyProtection="1">
      <alignment horizontal="center" vertical="center"/>
    </xf>
    <xf numFmtId="0" fontId="4" fillId="0" borderId="53" xfId="0" applyFont="1" applyFill="1" applyBorder="1" applyAlignment="1" applyProtection="1">
      <alignment horizontal="center" vertical="center"/>
    </xf>
    <xf numFmtId="0" fontId="4" fillId="0" borderId="54" xfId="0" applyFont="1" applyFill="1" applyBorder="1" applyAlignment="1" applyProtection="1">
      <alignment horizontal="center" vertical="center"/>
    </xf>
    <xf numFmtId="0" fontId="4" fillId="0" borderId="43" xfId="0" applyFont="1" applyFill="1" applyBorder="1" applyAlignment="1" applyProtection="1">
      <alignment horizontal="center" vertical="center"/>
    </xf>
    <xf numFmtId="0" fontId="4" fillId="0" borderId="44" xfId="0" applyFont="1" applyFill="1" applyBorder="1" applyAlignment="1" applyProtection="1">
      <alignment horizontal="center" vertical="center"/>
    </xf>
    <xf numFmtId="0" fontId="4" fillId="0" borderId="49" xfId="0" applyFont="1" applyFill="1" applyBorder="1" applyAlignment="1" applyProtection="1">
      <alignment horizontal="center" vertical="center"/>
    </xf>
    <xf numFmtId="0" fontId="4" fillId="0" borderId="42" xfId="0" applyFont="1" applyFill="1" applyBorder="1" applyAlignment="1" applyProtection="1">
      <alignment horizontal="center" vertical="center"/>
    </xf>
    <xf numFmtId="0" fontId="4" fillId="0" borderId="55" xfId="0" applyFont="1" applyFill="1" applyBorder="1" applyAlignment="1" applyProtection="1">
      <alignment horizontal="center" vertical="center"/>
    </xf>
    <xf numFmtId="0" fontId="4" fillId="0" borderId="45" xfId="0" applyFont="1" applyFill="1" applyBorder="1" applyAlignment="1" applyProtection="1">
      <alignment horizontal="center" vertical="center"/>
    </xf>
    <xf numFmtId="0" fontId="4" fillId="0" borderId="56" xfId="0" applyFont="1" applyFill="1" applyBorder="1" applyAlignment="1" applyProtection="1">
      <alignment horizontal="center" vertical="center"/>
    </xf>
    <xf numFmtId="0" fontId="4" fillId="0" borderId="57"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6" fillId="0" borderId="4" xfId="0" applyFont="1" applyFill="1" applyBorder="1" applyAlignment="1" applyProtection="1">
      <alignment horizontal="center" wrapText="1"/>
    </xf>
    <xf numFmtId="0" fontId="6" fillId="0" borderId="6" xfId="0" applyFont="1" applyFill="1" applyBorder="1" applyAlignment="1" applyProtection="1">
      <alignment horizontal="center" wrapText="1"/>
    </xf>
    <xf numFmtId="0" fontId="6" fillId="0" borderId="5" xfId="0" applyFont="1" applyFill="1" applyBorder="1" applyAlignment="1" applyProtection="1">
      <alignment horizontal="center" wrapText="1"/>
    </xf>
    <xf numFmtId="0" fontId="6" fillId="0" borderId="14" xfId="0" applyFont="1" applyFill="1" applyBorder="1" applyAlignment="1" applyProtection="1">
      <alignment horizontal="center" wrapText="1"/>
    </xf>
    <xf numFmtId="0" fontId="6" fillId="0" borderId="2" xfId="0" applyFont="1" applyFill="1" applyBorder="1" applyAlignment="1" applyProtection="1">
      <alignment horizontal="center" wrapText="1"/>
    </xf>
    <xf numFmtId="0" fontId="6" fillId="0" borderId="12" xfId="0" applyFont="1" applyFill="1" applyBorder="1" applyAlignment="1" applyProtection="1">
      <alignment horizontal="center" wrapText="1"/>
    </xf>
    <xf numFmtId="0" fontId="6" fillId="0" borderId="80" xfId="0" applyFont="1" applyFill="1" applyBorder="1" applyAlignment="1" applyProtection="1">
      <alignment horizontal="left" wrapText="1" indent="1"/>
    </xf>
    <xf numFmtId="0" fontId="6" fillId="0" borderId="68" xfId="0" applyFont="1" applyFill="1" applyBorder="1" applyAlignment="1" applyProtection="1">
      <alignment horizontal="left" wrapText="1" indent="1"/>
    </xf>
    <xf numFmtId="0" fontId="6" fillId="0" borderId="69" xfId="0" applyFont="1" applyFill="1" applyBorder="1" applyAlignment="1" applyProtection="1">
      <alignment horizontal="left" wrapText="1" indent="1"/>
    </xf>
    <xf numFmtId="0" fontId="6" fillId="0" borderId="43" xfId="0" applyFont="1" applyFill="1" applyBorder="1" applyAlignment="1" applyProtection="1">
      <alignment horizontal="left" wrapText="1" indent="1"/>
    </xf>
    <xf numFmtId="0" fontId="6" fillId="0" borderId="44" xfId="0" applyFont="1" applyFill="1" applyBorder="1" applyAlignment="1" applyProtection="1">
      <alignment horizontal="left" wrapText="1" indent="1"/>
    </xf>
    <xf numFmtId="0" fontId="6" fillId="0" borderId="45" xfId="0" applyFont="1" applyFill="1" applyBorder="1" applyAlignment="1" applyProtection="1">
      <alignment horizontal="left" wrapText="1" indent="1"/>
    </xf>
    <xf numFmtId="0" fontId="6" fillId="0" borderId="4"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2" fillId="0" borderId="40"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xf>
    <xf numFmtId="0" fontId="12" fillId="0" borderId="48"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xf>
    <xf numFmtId="0" fontId="4" fillId="0" borderId="6"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67"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4" fillId="0" borderId="50" xfId="0" applyFont="1" applyFill="1" applyBorder="1" applyAlignment="1" applyProtection="1">
      <alignment horizontal="center" vertical="center"/>
    </xf>
    <xf numFmtId="0" fontId="4" fillId="0" borderId="51" xfId="0" applyFont="1" applyFill="1" applyBorder="1" applyAlignment="1" applyProtection="1">
      <alignment horizontal="center" vertical="center"/>
    </xf>
    <xf numFmtId="0" fontId="4" fillId="0" borderId="71" xfId="0" applyFont="1" applyFill="1" applyBorder="1" applyAlignment="1" applyProtection="1">
      <alignment horizontal="center" vertical="center"/>
    </xf>
    <xf numFmtId="0" fontId="4" fillId="0" borderId="72"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4" fillId="0" borderId="13" xfId="0"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4" fillId="0" borderId="80" xfId="0" applyFont="1" applyFill="1" applyBorder="1" applyAlignment="1" applyProtection="1">
      <alignment horizontal="center" vertical="center" wrapText="1"/>
    </xf>
    <xf numFmtId="0" fontId="0" fillId="0" borderId="13" xfId="0" applyFill="1" applyBorder="1" applyProtection="1"/>
    <xf numFmtId="0" fontId="0" fillId="0" borderId="14" xfId="0" applyFill="1" applyBorder="1" applyProtection="1"/>
    <xf numFmtId="0" fontId="0" fillId="0" borderId="12" xfId="0" applyFill="1" applyBorder="1" applyProtection="1"/>
    <xf numFmtId="0" fontId="4" fillId="0" borderId="7" xfId="0" applyFont="1" applyFill="1" applyBorder="1" applyAlignment="1" applyProtection="1">
      <alignment horizontal="distributed" vertical="center" justifyLastLine="1"/>
    </xf>
    <xf numFmtId="0" fontId="4" fillId="0" borderId="8" xfId="0" applyFont="1" applyFill="1" applyBorder="1" applyAlignment="1" applyProtection="1">
      <alignment horizontal="distributed" vertical="center" justifyLastLine="1"/>
    </xf>
    <xf numFmtId="0" fontId="5" fillId="0" borderId="9" xfId="0" applyFont="1" applyFill="1" applyBorder="1" applyAlignment="1" applyProtection="1">
      <alignment horizontal="distributed" vertical="center"/>
    </xf>
    <xf numFmtId="0" fontId="5" fillId="0" borderId="67" xfId="0" applyFont="1" applyFill="1" applyBorder="1" applyAlignment="1" applyProtection="1">
      <alignment horizontal="left" vertical="top"/>
    </xf>
    <xf numFmtId="0" fontId="5" fillId="0" borderId="6" xfId="0" applyFont="1" applyFill="1" applyBorder="1" applyAlignment="1" applyProtection="1">
      <alignment horizontal="left" vertical="top"/>
    </xf>
    <xf numFmtId="0" fontId="5" fillId="0" borderId="5" xfId="0" applyFont="1" applyFill="1" applyBorder="1" applyAlignment="1" applyProtection="1">
      <alignment horizontal="left" vertical="top"/>
    </xf>
    <xf numFmtId="0" fontId="6" fillId="0" borderId="4" xfId="0" applyFont="1" applyFill="1" applyBorder="1" applyAlignment="1" applyProtection="1">
      <alignment horizontal="left" vertical="center" wrapText="1" indent="1"/>
    </xf>
    <xf numFmtId="0" fontId="6" fillId="0" borderId="6" xfId="0" applyFont="1" applyFill="1" applyBorder="1" applyAlignment="1" applyProtection="1">
      <alignment horizontal="left" vertical="center" indent="1"/>
    </xf>
    <xf numFmtId="0" fontId="6" fillId="0" borderId="5" xfId="0" applyFont="1" applyFill="1" applyBorder="1" applyAlignment="1" applyProtection="1">
      <alignment horizontal="left" vertical="center" indent="1"/>
    </xf>
    <xf numFmtId="0" fontId="6" fillId="0" borderId="14" xfId="0" applyFont="1" applyFill="1" applyBorder="1" applyAlignment="1" applyProtection="1">
      <alignment horizontal="left" vertical="center" indent="1"/>
    </xf>
    <xf numFmtId="0" fontId="6" fillId="0" borderId="2" xfId="0" applyFont="1" applyFill="1" applyBorder="1" applyAlignment="1" applyProtection="1">
      <alignment horizontal="left" vertical="center" indent="1"/>
    </xf>
    <xf numFmtId="0" fontId="6" fillId="0" borderId="12" xfId="0" applyFont="1" applyFill="1" applyBorder="1" applyAlignment="1" applyProtection="1">
      <alignment horizontal="left" vertical="center" indent="1"/>
    </xf>
    <xf numFmtId="0" fontId="5" fillId="0" borderId="70"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xf>
    <xf numFmtId="0" fontId="11" fillId="0" borderId="2" xfId="0" applyFont="1" applyFill="1" applyBorder="1" applyAlignment="1" applyProtection="1">
      <alignment horizontal="left" vertical="center" shrinkToFit="1"/>
    </xf>
    <xf numFmtId="0" fontId="9" fillId="0" borderId="0" xfId="0" applyFont="1" applyFill="1" applyBorder="1" applyAlignment="1" applyProtection="1">
      <alignment horizontal="distributed" vertical="center"/>
    </xf>
    <xf numFmtId="0" fontId="9" fillId="0" borderId="2" xfId="0" applyFont="1" applyFill="1" applyBorder="1" applyAlignment="1" applyProtection="1">
      <alignment horizontal="distributed" vertical="center"/>
    </xf>
    <xf numFmtId="49" fontId="11" fillId="0" borderId="81" xfId="0" applyNumberFormat="1" applyFont="1" applyFill="1" applyBorder="1" applyAlignment="1" applyProtection="1">
      <alignment horizontal="center" vertical="center"/>
    </xf>
    <xf numFmtId="0" fontId="11" fillId="0" borderId="81" xfId="0" applyNumberFormat="1" applyFont="1" applyFill="1" applyBorder="1" applyAlignment="1" applyProtection="1">
      <alignment horizontal="center" vertical="center"/>
    </xf>
    <xf numFmtId="49" fontId="11" fillId="0" borderId="10" xfId="0" applyNumberFormat="1" applyFont="1" applyFill="1" applyBorder="1" applyAlignment="1" applyProtection="1">
      <alignment horizontal="center" vertical="center"/>
    </xf>
    <xf numFmtId="0" fontId="11" fillId="0" borderId="10" xfId="0" applyNumberFormat="1" applyFont="1" applyFill="1" applyBorder="1" applyAlignment="1" applyProtection="1">
      <alignment horizontal="center" vertical="center"/>
    </xf>
    <xf numFmtId="49" fontId="11" fillId="0" borderId="9" xfId="0" applyNumberFormat="1" applyFont="1" applyFill="1" applyBorder="1" applyAlignment="1" applyProtection="1">
      <alignment horizontal="center" vertical="center"/>
    </xf>
    <xf numFmtId="0" fontId="11" fillId="0" borderId="9" xfId="0" applyNumberFormat="1" applyFont="1" applyFill="1" applyBorder="1" applyAlignment="1" applyProtection="1">
      <alignment horizontal="center" vertical="center"/>
    </xf>
    <xf numFmtId="3" fontId="11" fillId="0" borderId="6" xfId="0" applyNumberFormat="1" applyFont="1" applyFill="1" applyBorder="1" applyAlignment="1" applyProtection="1">
      <alignment horizontal="center" vertical="center"/>
    </xf>
    <xf numFmtId="3" fontId="11" fillId="0" borderId="11" xfId="0" applyNumberFormat="1" applyFont="1" applyFill="1" applyBorder="1" applyAlignment="1" applyProtection="1">
      <alignment horizontal="center" vertical="center"/>
    </xf>
    <xf numFmtId="3" fontId="11" fillId="0" borderId="0" xfId="0" applyNumberFormat="1" applyFont="1" applyFill="1" applyBorder="1" applyAlignment="1" applyProtection="1">
      <alignment horizontal="center" vertical="center"/>
    </xf>
    <xf numFmtId="3" fontId="11" fillId="0" borderId="14" xfId="0" applyNumberFormat="1" applyFont="1" applyFill="1" applyBorder="1" applyAlignment="1" applyProtection="1">
      <alignment horizontal="center" vertical="center"/>
    </xf>
    <xf numFmtId="3" fontId="11" fillId="0" borderId="2" xfId="0" applyNumberFormat="1" applyFont="1" applyFill="1" applyBorder="1" applyAlignment="1" applyProtection="1">
      <alignment horizontal="center" vertical="center"/>
    </xf>
    <xf numFmtId="0" fontId="12" fillId="0" borderId="43" xfId="0" applyFont="1" applyFill="1" applyBorder="1" applyAlignment="1" applyProtection="1">
      <alignment horizontal="left" vertical="center" wrapText="1"/>
    </xf>
    <xf numFmtId="0" fontId="12" fillId="0" borderId="44" xfId="0" applyFont="1" applyFill="1" applyBorder="1" applyAlignment="1" applyProtection="1">
      <alignment horizontal="left" vertical="center" wrapText="1"/>
    </xf>
    <xf numFmtId="0" fontId="12" fillId="0" borderId="49" xfId="0" applyFont="1" applyFill="1" applyBorder="1" applyAlignment="1" applyProtection="1">
      <alignment horizontal="left" vertical="center" wrapText="1"/>
    </xf>
    <xf numFmtId="0" fontId="12" fillId="0" borderId="45" xfId="0" applyFont="1" applyFill="1" applyBorder="1" applyAlignment="1" applyProtection="1">
      <alignment horizontal="left" vertical="center" wrapText="1"/>
    </xf>
    <xf numFmtId="180" fontId="12" fillId="0" borderId="4" xfId="1" applyNumberFormat="1" applyFont="1" applyFill="1" applyBorder="1" applyAlignment="1" applyProtection="1">
      <alignment shrinkToFit="1"/>
    </xf>
    <xf numFmtId="180" fontId="12" fillId="0" borderId="6" xfId="1" applyNumberFormat="1" applyFont="1" applyFill="1" applyBorder="1" applyAlignment="1" applyProtection="1">
      <alignment shrinkToFit="1"/>
    </xf>
    <xf numFmtId="180" fontId="12" fillId="0" borderId="5" xfId="1" applyNumberFormat="1" applyFont="1" applyFill="1" applyBorder="1" applyAlignment="1" applyProtection="1">
      <alignment shrinkToFit="1"/>
    </xf>
    <xf numFmtId="0" fontId="3" fillId="0" borderId="3" xfId="0" applyFont="1" applyFill="1" applyBorder="1" applyAlignment="1" applyProtection="1">
      <alignment horizontal="center" vertical="center"/>
    </xf>
    <xf numFmtId="49" fontId="11" fillId="0" borderId="78" xfId="0" applyNumberFormat="1" applyFont="1" applyFill="1" applyBorder="1" applyAlignment="1" applyProtection="1">
      <alignment horizontal="center" vertical="center"/>
    </xf>
    <xf numFmtId="0" fontId="11" fillId="0" borderId="78" xfId="0" applyNumberFormat="1" applyFont="1" applyFill="1" applyBorder="1" applyAlignment="1" applyProtection="1">
      <alignment horizontal="center" vertical="center"/>
    </xf>
    <xf numFmtId="49" fontId="11" fillId="0" borderId="79" xfId="0" applyNumberFormat="1" applyFont="1" applyFill="1" applyBorder="1" applyAlignment="1" applyProtection="1">
      <alignment horizontal="center" vertical="center"/>
    </xf>
    <xf numFmtId="0" fontId="11" fillId="0" borderId="79" xfId="0" applyNumberFormat="1" applyFont="1" applyFill="1" applyBorder="1" applyAlignment="1" applyProtection="1">
      <alignment horizontal="center" vertical="center"/>
    </xf>
    <xf numFmtId="0" fontId="5"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178" fontId="12" fillId="0" borderId="0" xfId="0" applyNumberFormat="1" applyFont="1" applyFill="1" applyAlignment="1" applyProtection="1">
      <alignment horizontal="center" vertical="center"/>
    </xf>
    <xf numFmtId="177" fontId="12" fillId="0" borderId="0" xfId="0" applyNumberFormat="1" applyFont="1" applyFill="1" applyAlignment="1" applyProtection="1">
      <alignment horizontal="center" vertical="center"/>
    </xf>
    <xf numFmtId="49" fontId="12" fillId="0" borderId="0" xfId="0" applyNumberFormat="1" applyFont="1" applyFill="1" applyAlignment="1" applyProtection="1">
      <alignment horizontal="center" vertical="center"/>
    </xf>
    <xf numFmtId="0" fontId="12" fillId="0" borderId="0" xfId="0" applyNumberFormat="1" applyFont="1" applyFill="1" applyAlignment="1" applyProtection="1">
      <alignment horizontal="center" vertical="center"/>
    </xf>
    <xf numFmtId="0" fontId="6" fillId="0" borderId="74" xfId="0" applyFont="1" applyFill="1" applyBorder="1" applyAlignment="1" applyProtection="1">
      <alignment horizontal="distributed" vertical="center" wrapText="1" justifyLastLine="1"/>
    </xf>
    <xf numFmtId="0" fontId="6" fillId="0" borderId="7" xfId="0" applyFont="1" applyFill="1" applyBorder="1" applyAlignment="1" applyProtection="1">
      <alignment horizontal="distributed" vertical="center" wrapText="1" justifyLastLine="1"/>
    </xf>
    <xf numFmtId="0" fontId="6" fillId="0" borderId="75" xfId="0" applyFont="1" applyFill="1" applyBorder="1" applyAlignment="1" applyProtection="1">
      <alignment horizontal="distributed" vertical="center" wrapText="1" justifyLastLine="1"/>
    </xf>
    <xf numFmtId="0" fontId="6" fillId="0" borderId="76" xfId="0" applyFont="1" applyFill="1" applyBorder="1" applyAlignment="1" applyProtection="1">
      <alignment horizontal="distributed" vertical="center" wrapText="1" justifyLastLine="1"/>
    </xf>
    <xf numFmtId="0" fontId="6" fillId="0" borderId="8" xfId="0" applyFont="1" applyFill="1" applyBorder="1" applyAlignment="1" applyProtection="1">
      <alignment horizontal="distributed" vertical="center" wrapText="1" justifyLastLine="1"/>
    </xf>
    <xf numFmtId="0" fontId="6" fillId="0" borderId="77" xfId="0" applyFont="1" applyFill="1" applyBorder="1" applyAlignment="1" applyProtection="1">
      <alignment horizontal="distributed" vertical="center" wrapText="1" justifyLastLine="1"/>
    </xf>
    <xf numFmtId="0" fontId="4" fillId="0" borderId="74"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75" xfId="0" applyFont="1" applyFill="1" applyBorder="1" applyAlignment="1" applyProtection="1">
      <alignment horizontal="center" vertical="center"/>
    </xf>
    <xf numFmtId="0" fontId="4" fillId="0" borderId="76"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77" xfId="0" applyFont="1" applyFill="1" applyBorder="1" applyAlignment="1" applyProtection="1">
      <alignment horizontal="center" vertical="center"/>
    </xf>
    <xf numFmtId="0" fontId="11" fillId="0" borderId="82" xfId="0" applyFont="1" applyFill="1" applyBorder="1" applyAlignment="1" applyProtection="1">
      <alignment horizontal="center" vertical="center" wrapText="1"/>
    </xf>
    <xf numFmtId="0" fontId="11" fillId="0" borderId="83" xfId="0" applyFont="1" applyFill="1" applyBorder="1" applyAlignment="1" applyProtection="1">
      <alignment horizontal="center" vertical="center" wrapText="1"/>
    </xf>
    <xf numFmtId="0" fontId="11" fillId="0" borderId="84" xfId="0" applyFont="1" applyFill="1" applyBorder="1" applyAlignment="1" applyProtection="1">
      <alignment horizontal="center" vertical="center" wrapText="1"/>
    </xf>
    <xf numFmtId="0" fontId="11" fillId="0" borderId="85" xfId="0" applyFont="1" applyFill="1" applyBorder="1" applyAlignment="1" applyProtection="1">
      <alignment horizontal="center" vertical="center" wrapText="1"/>
    </xf>
    <xf numFmtId="0" fontId="11" fillId="0" borderId="86" xfId="0" applyFont="1" applyFill="1" applyBorder="1" applyAlignment="1" applyProtection="1">
      <alignment horizontal="center" vertical="center" wrapText="1"/>
    </xf>
    <xf numFmtId="0" fontId="11" fillId="0" borderId="87" xfId="0" applyFont="1" applyFill="1" applyBorder="1" applyAlignment="1" applyProtection="1">
      <alignment horizontal="center" vertical="center" wrapText="1"/>
    </xf>
    <xf numFmtId="0" fontId="15" fillId="0" borderId="82" xfId="0" applyFont="1" applyFill="1" applyBorder="1" applyAlignment="1" applyProtection="1">
      <alignment horizontal="distributed" vertical="center" wrapText="1"/>
    </xf>
    <xf numFmtId="0" fontId="15" fillId="0" borderId="88" xfId="0" applyFont="1" applyFill="1" applyBorder="1" applyAlignment="1" applyProtection="1">
      <alignment horizontal="distributed" vertical="center" wrapText="1"/>
    </xf>
    <xf numFmtId="0" fontId="15" fillId="0" borderId="89" xfId="0" applyFont="1" applyFill="1" applyBorder="1" applyAlignment="1" applyProtection="1">
      <alignment horizontal="distributed" vertical="center" wrapText="1"/>
    </xf>
    <xf numFmtId="0" fontId="15" fillId="0" borderId="54" xfId="0" applyFont="1" applyFill="1" applyBorder="1" applyAlignment="1" applyProtection="1">
      <alignment horizontal="distributed" vertical="center" wrapText="1"/>
    </xf>
    <xf numFmtId="0" fontId="15" fillId="0" borderId="85" xfId="0" applyFont="1" applyFill="1" applyBorder="1" applyAlignment="1" applyProtection="1">
      <alignment horizontal="distributed" vertical="center" wrapText="1"/>
    </xf>
    <xf numFmtId="0" fontId="15" fillId="0" borderId="90" xfId="0" applyFont="1" applyFill="1" applyBorder="1" applyAlignment="1" applyProtection="1">
      <alignment horizontal="distributed" vertical="center" wrapText="1"/>
    </xf>
    <xf numFmtId="0" fontId="11" fillId="0" borderId="2" xfId="0" applyFont="1" applyFill="1" applyBorder="1" applyAlignment="1" applyProtection="1">
      <alignment vertical="center" shrinkToFit="1"/>
    </xf>
    <xf numFmtId="0" fontId="11" fillId="0" borderId="6" xfId="0" applyFont="1" applyFill="1" applyBorder="1" applyAlignment="1" applyProtection="1">
      <alignment vertical="center" shrinkToFit="1"/>
    </xf>
    <xf numFmtId="0" fontId="4" fillId="0" borderId="92" xfId="0" applyFont="1" applyFill="1" applyBorder="1" applyAlignment="1" applyProtection="1">
      <alignment horizontal="center" vertical="center"/>
    </xf>
    <xf numFmtId="0" fontId="4" fillId="0" borderId="93" xfId="0" applyFont="1" applyFill="1" applyBorder="1" applyAlignment="1" applyProtection="1">
      <alignment horizontal="center" vertical="center"/>
    </xf>
    <xf numFmtId="0" fontId="11" fillId="0" borderId="74" xfId="0" applyFont="1" applyFill="1" applyBorder="1" applyAlignment="1" applyProtection="1">
      <alignment horizontal="center" vertical="center" shrinkToFit="1"/>
    </xf>
    <xf numFmtId="0" fontId="11" fillId="0" borderId="7" xfId="0" applyFont="1" applyFill="1" applyBorder="1" applyAlignment="1" applyProtection="1">
      <alignment horizontal="center" vertical="center" shrinkToFit="1"/>
    </xf>
    <xf numFmtId="0" fontId="11" fillId="0" borderId="75" xfId="0" applyFont="1" applyFill="1" applyBorder="1" applyAlignment="1" applyProtection="1">
      <alignment horizontal="center" vertical="center" shrinkToFit="1"/>
    </xf>
    <xf numFmtId="0" fontId="11" fillId="0" borderId="76" xfId="0" applyFont="1" applyFill="1" applyBorder="1" applyAlignment="1" applyProtection="1">
      <alignment horizontal="center" vertical="center" shrinkToFit="1"/>
    </xf>
    <xf numFmtId="0" fontId="11" fillId="0" borderId="8" xfId="0" applyFont="1" applyFill="1" applyBorder="1" applyAlignment="1" applyProtection="1">
      <alignment horizontal="center" vertical="center" shrinkToFit="1"/>
    </xf>
    <xf numFmtId="0" fontId="11" fillId="0" borderId="77" xfId="0" applyFont="1" applyFill="1" applyBorder="1" applyAlignment="1" applyProtection="1">
      <alignment horizontal="center" vertical="center" shrinkToFit="1"/>
    </xf>
    <xf numFmtId="0" fontId="4" fillId="0" borderId="95" xfId="0" applyFont="1" applyFill="1" applyBorder="1" applyAlignment="1" applyProtection="1">
      <alignment horizontal="center" vertical="center"/>
    </xf>
    <xf numFmtId="0" fontId="4" fillId="0" borderId="96" xfId="0" applyFont="1" applyFill="1" applyBorder="1" applyAlignment="1" applyProtection="1">
      <alignment horizontal="center" vertical="center"/>
    </xf>
    <xf numFmtId="0" fontId="4" fillId="0" borderId="97" xfId="0" applyFont="1" applyFill="1" applyBorder="1" applyAlignment="1" applyProtection="1">
      <alignment horizontal="center" vertical="center"/>
    </xf>
    <xf numFmtId="0" fontId="4" fillId="0" borderId="98" xfId="0" applyFont="1" applyFill="1" applyBorder="1" applyAlignment="1" applyProtection="1">
      <alignment horizontal="center" vertical="center"/>
    </xf>
    <xf numFmtId="0" fontId="4" fillId="0" borderId="99" xfId="0" applyFont="1" applyFill="1" applyBorder="1" applyAlignment="1" applyProtection="1">
      <alignment horizontal="center" vertical="center"/>
    </xf>
    <xf numFmtId="0" fontId="11" fillId="0" borderId="74"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11" fillId="0" borderId="76"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23" fillId="4" borderId="38" xfId="0" applyFont="1" applyFill="1" applyBorder="1" applyAlignment="1" applyProtection="1">
      <alignment horizontal="center" vertical="center" textRotation="255" shrinkToFit="1"/>
    </xf>
    <xf numFmtId="0" fontId="23" fillId="4" borderId="100" xfId="0" applyFont="1" applyFill="1" applyBorder="1" applyAlignment="1" applyProtection="1">
      <alignment horizontal="center" vertical="center" textRotation="255" shrinkToFit="1"/>
    </xf>
    <xf numFmtId="0" fontId="23" fillId="4" borderId="31" xfId="0" applyFont="1" applyFill="1" applyBorder="1" applyAlignment="1" applyProtection="1">
      <alignment horizontal="center" vertical="center" textRotation="255" shrinkToFit="1"/>
    </xf>
    <xf numFmtId="0" fontId="13" fillId="0" borderId="26" xfId="0" applyNumberFormat="1" applyFont="1" applyFill="1" applyBorder="1" applyAlignment="1">
      <alignment horizontal="right" vertical="center"/>
    </xf>
    <xf numFmtId="0" fontId="13" fillId="0" borderId="28" xfId="0" applyNumberFormat="1" applyFont="1" applyFill="1" applyBorder="1" applyAlignment="1">
      <alignment horizontal="right" vertical="center"/>
    </xf>
    <xf numFmtId="0" fontId="13" fillId="0" borderId="26" xfId="0" applyFont="1" applyBorder="1" applyAlignment="1">
      <alignment vertical="center"/>
    </xf>
    <xf numFmtId="0" fontId="13" fillId="0" borderId="28" xfId="0" applyFont="1" applyBorder="1" applyAlignment="1">
      <alignment vertical="center"/>
    </xf>
    <xf numFmtId="0" fontId="13" fillId="0" borderId="17" xfId="0" applyFont="1" applyBorder="1" applyAlignment="1">
      <alignment horizontal="center" vertical="center" wrapText="1"/>
    </xf>
    <xf numFmtId="0" fontId="0" fillId="0" borderId="19" xfId="0" applyFont="1" applyBorder="1" applyAlignment="1">
      <alignment horizontal="center" vertical="center" wrapText="1"/>
    </xf>
    <xf numFmtId="0" fontId="13" fillId="0" borderId="23"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Font="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22" fillId="0" borderId="26"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7" xfId="0" applyFont="1" applyBorder="1" applyAlignment="1">
      <alignment horizontal="center" vertical="center" wrapText="1"/>
    </xf>
    <xf numFmtId="0" fontId="13"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3" fillId="0" borderId="24" xfId="0" applyFont="1" applyBorder="1" applyAlignment="1">
      <alignment vertical="center" wrapText="1"/>
    </xf>
    <xf numFmtId="0" fontId="13" fillId="0" borderId="20" xfId="0" applyFont="1" applyBorder="1" applyAlignment="1">
      <alignment horizontal="center" vertical="center" wrapText="1"/>
    </xf>
    <xf numFmtId="0" fontId="13" fillId="0" borderId="22" xfId="0" applyFont="1" applyBorder="1" applyAlignment="1">
      <alignment vertical="center" wrapText="1"/>
    </xf>
    <xf numFmtId="0" fontId="13" fillId="0" borderId="118" xfId="0" applyFont="1" applyBorder="1" applyAlignment="1">
      <alignment horizontal="center" vertical="center"/>
    </xf>
    <xf numFmtId="0" fontId="13" fillId="0" borderId="113" xfId="0" applyFont="1"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13" fillId="0" borderId="110" xfId="0" applyFont="1" applyBorder="1" applyAlignment="1">
      <alignment vertical="center"/>
    </xf>
    <xf numFmtId="0" fontId="0" fillId="0" borderId="119" xfId="0" applyBorder="1" applyAlignment="1">
      <alignment vertical="center"/>
    </xf>
    <xf numFmtId="0" fontId="0" fillId="0" borderId="111" xfId="0" applyBorder="1" applyAlignment="1">
      <alignment vertical="center"/>
    </xf>
    <xf numFmtId="0" fontId="13" fillId="0" borderId="103" xfId="0" applyFont="1" applyBorder="1" applyAlignment="1">
      <alignment horizontal="center" vertical="center"/>
    </xf>
    <xf numFmtId="0" fontId="0" fillId="0" borderId="39" xfId="0" applyBorder="1" applyAlignment="1">
      <alignment horizontal="center" vertical="center"/>
    </xf>
    <xf numFmtId="0" fontId="0" fillId="0" borderId="91" xfId="0" applyBorder="1" applyAlignment="1">
      <alignment horizontal="center" vertical="center"/>
    </xf>
    <xf numFmtId="0" fontId="0" fillId="0" borderId="102"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114" xfId="0" applyBorder="1" applyAlignment="1">
      <alignment horizontal="center" vertical="center"/>
    </xf>
    <xf numFmtId="0" fontId="13" fillId="0" borderId="115" xfId="0" applyFont="1" applyBorder="1" applyAlignment="1">
      <alignment horizontal="center" vertical="center"/>
    </xf>
    <xf numFmtId="0" fontId="13" fillId="0" borderId="17" xfId="0" applyFont="1" applyBorder="1" applyAlignment="1">
      <alignment horizontal="left" vertical="top" wrapText="1"/>
    </xf>
    <xf numFmtId="0" fontId="13" fillId="0" borderId="122" xfId="0" applyFont="1" applyBorder="1" applyAlignment="1">
      <alignment horizontal="left" vertical="top" wrapText="1"/>
    </xf>
    <xf numFmtId="0" fontId="13" fillId="0" borderId="23" xfId="0" applyFont="1" applyBorder="1" applyAlignment="1">
      <alignment horizontal="left" vertical="top" wrapText="1"/>
    </xf>
    <xf numFmtId="0" fontId="13" fillId="0" borderId="125" xfId="0" applyFont="1" applyBorder="1" applyAlignment="1">
      <alignment horizontal="left" vertical="top" wrapText="1"/>
    </xf>
    <xf numFmtId="0" fontId="13" fillId="0" borderId="20" xfId="0" applyFont="1" applyBorder="1" applyAlignment="1">
      <alignment horizontal="left" vertical="top" wrapText="1"/>
    </xf>
    <xf numFmtId="0" fontId="13" fillId="0" borderId="127" xfId="0" applyFont="1" applyBorder="1" applyAlignment="1">
      <alignment horizontal="left" vertical="top" wrapText="1"/>
    </xf>
    <xf numFmtId="0" fontId="13" fillId="0" borderId="18" xfId="0" applyFont="1" applyBorder="1" applyAlignment="1">
      <alignment horizontal="left" vertical="top" wrapText="1"/>
    </xf>
    <xf numFmtId="0" fontId="13" fillId="0" borderId="0" xfId="0" applyFont="1" applyBorder="1" applyAlignment="1">
      <alignment horizontal="left" vertical="top" wrapText="1"/>
    </xf>
    <xf numFmtId="0" fontId="13" fillId="0" borderId="21" xfId="0" applyFont="1" applyBorder="1" applyAlignment="1">
      <alignment horizontal="left" vertical="top" wrapText="1"/>
    </xf>
    <xf numFmtId="0" fontId="13" fillId="0" borderId="123" xfId="0" applyFont="1" applyBorder="1" applyAlignment="1">
      <alignment horizontal="left" vertical="top" wrapText="1"/>
    </xf>
    <xf numFmtId="0" fontId="13" fillId="0" borderId="124" xfId="0" applyFont="1" applyBorder="1" applyAlignment="1">
      <alignment horizontal="left" vertical="top" wrapText="1"/>
    </xf>
    <xf numFmtId="0" fontId="13" fillId="0" borderId="126" xfId="0" applyFont="1" applyBorder="1" applyAlignment="1">
      <alignment horizontal="left" vertical="top" wrapText="1"/>
    </xf>
    <xf numFmtId="0" fontId="13" fillId="0" borderId="25" xfId="0" applyFont="1" applyBorder="1" applyAlignment="1">
      <alignment horizontal="left" vertical="top" wrapText="1"/>
    </xf>
    <xf numFmtId="0" fontId="13" fillId="0" borderId="128" xfId="0" applyFont="1" applyBorder="1" applyAlignment="1">
      <alignment horizontal="left" vertical="top" wrapText="1"/>
    </xf>
    <xf numFmtId="0" fontId="13" fillId="0" borderId="129" xfId="0" applyFont="1" applyBorder="1" applyAlignment="1">
      <alignment horizontal="left" vertical="top" wrapText="1"/>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7" fillId="0" borderId="120" xfId="0" applyFont="1" applyBorder="1" applyAlignment="1">
      <alignment horizontal="center" vertical="center"/>
    </xf>
    <xf numFmtId="0" fontId="27" fillId="0" borderId="121" xfId="0" applyFont="1" applyBorder="1" applyAlignment="1">
      <alignment horizontal="center" vertical="center"/>
    </xf>
    <xf numFmtId="0" fontId="18" fillId="0" borderId="105" xfId="0" applyFont="1" applyBorder="1" applyAlignment="1">
      <alignment horizontal="left" vertical="top" wrapText="1"/>
    </xf>
    <xf numFmtId="0" fontId="18" fillId="0" borderId="38" xfId="0" applyFont="1" applyBorder="1" applyAlignment="1">
      <alignment horizontal="left" vertical="top" wrapText="1"/>
    </xf>
    <xf numFmtId="0" fontId="18" fillId="0" borderId="106" xfId="0" applyFont="1" applyBorder="1" applyAlignment="1">
      <alignment horizontal="left" vertical="top" wrapText="1"/>
    </xf>
    <xf numFmtId="0" fontId="18" fillId="0" borderId="100" xfId="0" applyFont="1" applyBorder="1" applyAlignment="1">
      <alignment horizontal="left" vertical="top" wrapText="1"/>
    </xf>
    <xf numFmtId="0" fontId="18" fillId="0" borderId="107" xfId="0" applyFont="1" applyBorder="1" applyAlignment="1">
      <alignment horizontal="left" vertical="top" wrapText="1"/>
    </xf>
    <xf numFmtId="0" fontId="18" fillId="0" borderId="31" xfId="0" applyFont="1" applyBorder="1" applyAlignment="1">
      <alignment horizontal="left" vertical="top" wrapText="1"/>
    </xf>
    <xf numFmtId="0" fontId="13" fillId="0" borderId="38" xfId="0" applyFont="1" applyBorder="1" applyAlignment="1">
      <alignment horizontal="left" vertical="top" wrapText="1"/>
    </xf>
    <xf numFmtId="0" fontId="13" fillId="0" borderId="100" xfId="0" applyFont="1" applyBorder="1" applyAlignment="1">
      <alignment horizontal="left" vertical="top" wrapText="1"/>
    </xf>
    <xf numFmtId="0" fontId="13" fillId="0" borderId="31" xfId="0" applyFont="1" applyBorder="1" applyAlignment="1">
      <alignment horizontal="left" vertical="top" wrapText="1"/>
    </xf>
    <xf numFmtId="0" fontId="13" fillId="0" borderId="108" xfId="0" applyFont="1" applyBorder="1" applyAlignment="1">
      <alignment horizontal="left" vertical="top" wrapText="1"/>
    </xf>
    <xf numFmtId="0" fontId="13" fillId="0" borderId="109" xfId="0" applyFont="1" applyBorder="1" applyAlignment="1">
      <alignment horizontal="left" vertical="top" wrapText="1"/>
    </xf>
    <xf numFmtId="0" fontId="13" fillId="0" borderId="32" xfId="0" applyFont="1" applyBorder="1" applyAlignment="1">
      <alignment horizontal="left" vertical="top" wrapText="1"/>
    </xf>
    <xf numFmtId="183" fontId="21" fillId="3" borderId="110" xfId="0" applyNumberFormat="1" applyFont="1" applyFill="1" applyBorder="1" applyAlignment="1">
      <alignment horizontal="center" vertical="center"/>
    </xf>
    <xf numFmtId="183" fontId="21" fillId="3" borderId="111" xfId="0" applyNumberFormat="1" applyFont="1" applyFill="1" applyBorder="1" applyAlignment="1">
      <alignment horizontal="center" vertical="center"/>
    </xf>
    <xf numFmtId="183" fontId="13" fillId="3" borderId="34" xfId="0" applyNumberFormat="1" applyFont="1" applyFill="1" applyBorder="1" applyAlignment="1">
      <alignment horizontal="center" vertical="center"/>
    </xf>
    <xf numFmtId="183" fontId="13" fillId="3" borderId="111" xfId="0" applyNumberFormat="1" applyFont="1" applyFill="1" applyBorder="1" applyAlignment="1">
      <alignment horizontal="center" vertical="center"/>
    </xf>
    <xf numFmtId="183" fontId="13" fillId="3" borderId="112" xfId="0" applyNumberFormat="1" applyFont="1" applyFill="1" applyBorder="1" applyAlignment="1">
      <alignment horizontal="center" vertical="center"/>
    </xf>
    <xf numFmtId="0" fontId="13" fillId="0" borderId="27" xfId="0" applyNumberFormat="1" applyFont="1" applyFill="1" applyBorder="1" applyAlignment="1">
      <alignment horizontal="right" vertical="center"/>
    </xf>
    <xf numFmtId="0" fontId="13" fillId="0" borderId="121" xfId="0" applyNumberFormat="1" applyFont="1" applyFill="1" applyBorder="1" applyAlignment="1">
      <alignment horizontal="right" vertical="center"/>
    </xf>
    <xf numFmtId="0" fontId="13" fillId="0" borderId="27" xfId="0" applyFont="1" applyBorder="1" applyAlignment="1">
      <alignment vertical="center"/>
    </xf>
    <xf numFmtId="0" fontId="13" fillId="0" borderId="121" xfId="0" applyFont="1" applyBorder="1" applyAlignment="1">
      <alignment vertical="center"/>
    </xf>
  </cellXfs>
  <cellStyles count="4">
    <cellStyle name="桁区切り" xfId="1" builtinId="6"/>
    <cellStyle name="桁区切り 2" xfId="2"/>
    <cellStyle name="標準" xfId="0" builtinId="0"/>
    <cellStyle name="標準 2" xfId="3"/>
  </cellStyles>
  <dxfs count="43">
    <dxf>
      <fill>
        <patternFill>
          <bgColor rgb="FF99FF99"/>
        </patternFill>
      </fill>
    </dxf>
    <dxf>
      <fill>
        <patternFill>
          <bgColor rgb="FF99FF99"/>
        </patternFill>
      </fill>
    </dxf>
    <dxf>
      <fill>
        <patternFill>
          <bgColor rgb="FF99FF99"/>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ill>
        <patternFill>
          <bgColor rgb="FFFF00FF"/>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4"/>
        </patternFill>
      </fill>
    </dxf>
    <dxf>
      <fill>
        <patternFill>
          <bgColor indexed="14"/>
        </patternFill>
      </fill>
    </dxf>
    <dxf>
      <fill>
        <patternFill>
          <bgColor indexed="14"/>
        </patternFill>
      </fill>
    </dxf>
    <dxf>
      <fill>
        <patternFill>
          <bgColor indexed="14"/>
        </patternFill>
      </fill>
    </dxf>
  </dxfs>
  <tableStyles count="0" defaultTableStyle="TableStyleMedium9" defaultPivotStyle="PivotStyleLight16"/>
  <colors>
    <mruColors>
      <color rgb="FF008000"/>
      <color rgb="FF99FF99"/>
      <color rgb="FFFF66FF"/>
      <color rgb="FF66FF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0</xdr:colOff>
      <xdr:row>44</xdr:row>
      <xdr:rowOff>19050</xdr:rowOff>
    </xdr:from>
    <xdr:to>
      <xdr:col>14</xdr:col>
      <xdr:colOff>47625</xdr:colOff>
      <xdr:row>52</xdr:row>
      <xdr:rowOff>161925</xdr:rowOff>
    </xdr:to>
    <xdr:sp macro="" textlink="">
      <xdr:nvSpPr>
        <xdr:cNvPr id="22476" name="右大かっこ 1"/>
        <xdr:cNvSpPr>
          <a:spLocks/>
        </xdr:cNvSpPr>
      </xdr:nvSpPr>
      <xdr:spPr bwMode="auto">
        <a:xfrm>
          <a:off x="7829550"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6</xdr:col>
      <xdr:colOff>19050</xdr:colOff>
      <xdr:row>53</xdr:row>
      <xdr:rowOff>0</xdr:rowOff>
    </xdr:from>
    <xdr:to>
      <xdr:col>13</xdr:col>
      <xdr:colOff>581025</xdr:colOff>
      <xdr:row>53</xdr:row>
      <xdr:rowOff>47625</xdr:rowOff>
    </xdr:to>
    <xdr:sp macro="" textlink="">
      <xdr:nvSpPr>
        <xdr:cNvPr id="22477" name="右大かっこ 3"/>
        <xdr:cNvSpPr>
          <a:spLocks/>
        </xdr:cNvSpPr>
      </xdr:nvSpPr>
      <xdr:spPr bwMode="auto">
        <a:xfrm rot="5400000">
          <a:off x="5319712" y="4405313"/>
          <a:ext cx="47625" cy="4895850"/>
        </a:xfrm>
        <a:prstGeom prst="rightBracket">
          <a:avLst>
            <a:gd name="adj" fmla="val 8091"/>
          </a:avLst>
        </a:prstGeom>
        <a:solidFill>
          <a:srgbClr val="FFFFFF"/>
        </a:solidFill>
        <a:ln w="25400" algn="ctr">
          <a:solidFill>
            <a:srgbClr val="FF0000"/>
          </a:solidFill>
          <a:round/>
          <a:headEnd/>
          <a:tailEnd/>
        </a:ln>
      </xdr:spPr>
    </xdr:sp>
    <xdr:clientData/>
  </xdr:twoCellAnchor>
  <xdr:twoCellAnchor>
    <xdr:from>
      <xdr:col>13</xdr:col>
      <xdr:colOff>495300</xdr:colOff>
      <xdr:row>52</xdr:row>
      <xdr:rowOff>0</xdr:rowOff>
    </xdr:from>
    <xdr:to>
      <xdr:col>15</xdr:col>
      <xdr:colOff>504825</xdr:colOff>
      <xdr:row>55</xdr:row>
      <xdr:rowOff>123825</xdr:rowOff>
    </xdr:to>
    <xdr:grpSp>
      <xdr:nvGrpSpPr>
        <xdr:cNvPr id="22478" name="グループ化 70"/>
        <xdr:cNvGrpSpPr>
          <a:grpSpLocks/>
        </xdr:cNvGrpSpPr>
      </xdr:nvGrpSpPr>
      <xdr:grpSpPr bwMode="auto">
        <a:xfrm>
          <a:off x="7705725" y="7791450"/>
          <a:ext cx="1314450" cy="590550"/>
          <a:chOff x="7702323" y="5410200"/>
          <a:chExt cx="1319892" cy="586633"/>
        </a:xfrm>
      </xdr:grpSpPr>
      <xdr:sp macro="" textlink="">
        <xdr:nvSpPr>
          <xdr:cNvPr id="5" name="テキスト ボックス 4"/>
          <xdr:cNvSpPr txBox="1"/>
        </xdr:nvSpPr>
        <xdr:spPr>
          <a:xfrm>
            <a:off x="8333576" y="5750826"/>
            <a:ext cx="688639" cy="2460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l"/>
            <a:r>
              <a:rPr kumimoji="1" lang="ja-JP" altLang="en-US" sz="900" b="1">
                <a:solidFill>
                  <a:srgbClr val="FF0000"/>
                </a:solidFill>
                <a:latin typeface="ＭＳ Ｐ明朝" pitchFamily="18" charset="-128"/>
                <a:ea typeface="ＭＳ Ｐ明朝" pitchFamily="18" charset="-128"/>
              </a:rPr>
              <a:t>労務比率</a:t>
            </a:r>
          </a:p>
        </xdr:txBody>
      </xdr:sp>
      <xdr:grpSp>
        <xdr:nvGrpSpPr>
          <xdr:cNvPr id="22491" name="グループ化 69"/>
          <xdr:cNvGrpSpPr>
            <a:grpSpLocks/>
          </xdr:cNvGrpSpPr>
        </xdr:nvGrpSpPr>
        <xdr:grpSpPr bwMode="auto">
          <a:xfrm>
            <a:off x="7702323" y="5648326"/>
            <a:ext cx="685800" cy="229506"/>
            <a:chOff x="7702323" y="5648326"/>
            <a:chExt cx="685800" cy="229506"/>
          </a:xfrm>
        </xdr:grpSpPr>
        <xdr:cxnSp macro="">
          <xdr:nvCxnSpPr>
            <xdr:cNvPr id="22495" name="直線矢印コネクタ 6"/>
            <xdr:cNvCxnSpPr>
              <a:cxnSpLocks noChangeShapeType="1"/>
            </xdr:cNvCxnSpPr>
          </xdr:nvCxnSpPr>
          <xdr:spPr bwMode="auto">
            <a:xfrm rot="16200000" flipV="1">
              <a:off x="7591428" y="5762624"/>
              <a:ext cx="228599" cy="3"/>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6" name="直線コネクタ 25"/>
            <xdr:cNvCxnSpPr>
              <a:cxnSpLocks noChangeShapeType="1"/>
            </xdr:cNvCxnSpPr>
          </xdr:nvCxnSpPr>
          <xdr:spPr bwMode="auto">
            <a:xfrm>
              <a:off x="7702323" y="5876244"/>
              <a:ext cx="685800" cy="1588"/>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nvGrpSpPr>
          <xdr:cNvPr id="22492" name="グループ化 65"/>
          <xdr:cNvGrpSpPr>
            <a:grpSpLocks/>
          </xdr:cNvGrpSpPr>
        </xdr:nvGrpSpPr>
        <xdr:grpSpPr bwMode="auto">
          <a:xfrm>
            <a:off x="7896226" y="5410200"/>
            <a:ext cx="200818" cy="470126"/>
            <a:chOff x="7896226" y="5410200"/>
            <a:chExt cx="200818" cy="470126"/>
          </a:xfrm>
        </xdr:grpSpPr>
        <xdr:cxnSp macro="">
          <xdr:nvCxnSpPr>
            <xdr:cNvPr id="22493" name="直線矢印コネクタ 26"/>
            <xdr:cNvCxnSpPr>
              <a:cxnSpLocks noChangeShapeType="1"/>
            </xdr:cNvCxnSpPr>
          </xdr:nvCxnSpPr>
          <xdr:spPr bwMode="auto">
            <a:xfrm rot="10800000">
              <a:off x="7896226" y="5410200"/>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xnSp macro="">
          <xdr:nvCxnSpPr>
            <xdr:cNvPr id="22494" name="直線コネクタ 25"/>
            <xdr:cNvCxnSpPr>
              <a:cxnSpLocks noChangeShapeType="1"/>
            </xdr:cNvCxnSpPr>
          </xdr:nvCxnSpPr>
          <xdr:spPr bwMode="auto">
            <a:xfrm rot="5400000" flipH="1" flipV="1">
              <a:off x="7862379" y="5645661"/>
              <a:ext cx="46933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grpSp>
    </xdr:grpSp>
    <xdr:clientData/>
  </xdr:twoCellAnchor>
  <xdr:twoCellAnchor>
    <xdr:from>
      <xdr:col>4</xdr:col>
      <xdr:colOff>0</xdr:colOff>
      <xdr:row>60</xdr:row>
      <xdr:rowOff>16940</xdr:rowOff>
    </xdr:from>
    <xdr:to>
      <xdr:col>5</xdr:col>
      <xdr:colOff>514350</xdr:colOff>
      <xdr:row>61</xdr:row>
      <xdr:rowOff>123839</xdr:rowOff>
    </xdr:to>
    <xdr:grpSp>
      <xdr:nvGrpSpPr>
        <xdr:cNvPr id="22479" name="グループ化 54"/>
        <xdr:cNvGrpSpPr>
          <a:grpSpLocks/>
        </xdr:cNvGrpSpPr>
      </xdr:nvGrpSpPr>
      <xdr:grpSpPr bwMode="auto">
        <a:xfrm>
          <a:off x="1638300" y="8989490"/>
          <a:ext cx="1133475" cy="249774"/>
          <a:chOff x="1638300" y="9190158"/>
          <a:chExt cx="1133475" cy="262993"/>
        </a:xfrm>
      </xdr:grpSpPr>
      <xdr:sp macro="" textlink="">
        <xdr:nvSpPr>
          <xdr:cNvPr id="22487" name="右大かっこ 2"/>
          <xdr:cNvSpPr>
            <a:spLocks/>
          </xdr:cNvSpPr>
        </xdr:nvSpPr>
        <xdr:spPr bwMode="auto">
          <a:xfrm>
            <a:off x="1638300" y="9201151"/>
            <a:ext cx="45719" cy="252000"/>
          </a:xfrm>
          <a:prstGeom prst="rightBracket">
            <a:avLst>
              <a:gd name="adj" fmla="val 8344"/>
            </a:avLst>
          </a:prstGeom>
          <a:solidFill>
            <a:srgbClr val="FFFFFF"/>
          </a:solidFill>
          <a:ln w="25400" algn="ctr">
            <a:solidFill>
              <a:srgbClr val="FF0000"/>
            </a:solidFill>
            <a:round/>
            <a:headEnd/>
            <a:tailEnd/>
          </a:ln>
        </xdr:spPr>
      </xdr:sp>
      <xdr:sp macro="" textlink="">
        <xdr:nvSpPr>
          <xdr:cNvPr id="36" name="テキスト ボックス 35"/>
          <xdr:cNvSpPr txBox="1"/>
        </xdr:nvSpPr>
        <xdr:spPr>
          <a:xfrm>
            <a:off x="1847850" y="9190158"/>
            <a:ext cx="923925" cy="2552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spAutoFit/>
          </a:bodyPr>
          <a:lstStyle/>
          <a:p>
            <a:pPr algn="l"/>
            <a:r>
              <a:rPr kumimoji="1" lang="ja-JP" altLang="en-US" sz="900" b="1">
                <a:solidFill>
                  <a:srgbClr val="FF0000"/>
                </a:solidFill>
                <a:latin typeface="ＭＳ Ｐ明朝" pitchFamily="18" charset="-128"/>
                <a:ea typeface="ＭＳ Ｐ明朝" pitchFamily="18" charset="-128"/>
              </a:rPr>
              <a:t>賃金算定基準</a:t>
            </a:r>
          </a:p>
        </xdr:txBody>
      </xdr:sp>
      <xdr:cxnSp macro="">
        <xdr:nvCxnSpPr>
          <xdr:cNvPr id="22489" name="直線矢印コネクタ 36"/>
          <xdr:cNvCxnSpPr>
            <a:cxnSpLocks noChangeShapeType="1"/>
          </xdr:cNvCxnSpPr>
        </xdr:nvCxnSpPr>
        <xdr:spPr bwMode="auto">
          <a:xfrm rot="10800000">
            <a:off x="1695450" y="9324975"/>
            <a:ext cx="200024" cy="1588"/>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16</xdr:col>
      <xdr:colOff>19050</xdr:colOff>
      <xdr:row>53</xdr:row>
      <xdr:rowOff>0</xdr:rowOff>
    </xdr:from>
    <xdr:to>
      <xdr:col>16</xdr:col>
      <xdr:colOff>2409825</xdr:colOff>
      <xdr:row>53</xdr:row>
      <xdr:rowOff>47625</xdr:rowOff>
    </xdr:to>
    <xdr:sp macro="" textlink="">
      <xdr:nvSpPr>
        <xdr:cNvPr id="22480" name="右大かっこ 38"/>
        <xdr:cNvSpPr>
          <a:spLocks/>
        </xdr:cNvSpPr>
      </xdr:nvSpPr>
      <xdr:spPr bwMode="auto">
        <a:xfrm rot="5400000">
          <a:off x="10391775" y="5657850"/>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17</xdr:col>
      <xdr:colOff>0</xdr:colOff>
      <xdr:row>44</xdr:row>
      <xdr:rowOff>19050</xdr:rowOff>
    </xdr:from>
    <xdr:to>
      <xdr:col>17</xdr:col>
      <xdr:colOff>47625</xdr:colOff>
      <xdr:row>52</xdr:row>
      <xdr:rowOff>161925</xdr:rowOff>
    </xdr:to>
    <xdr:sp macro="" textlink="">
      <xdr:nvSpPr>
        <xdr:cNvPr id="22481" name="右大かっこ 55"/>
        <xdr:cNvSpPr>
          <a:spLocks/>
        </xdr:cNvSpPr>
      </xdr:nvSpPr>
      <xdr:spPr bwMode="auto">
        <a:xfrm>
          <a:off x="11630025" y="5295900"/>
          <a:ext cx="47625" cy="1514475"/>
        </a:xfrm>
        <a:prstGeom prst="rightBracket">
          <a:avLst>
            <a:gd name="adj" fmla="val 7950"/>
          </a:avLst>
        </a:prstGeom>
        <a:solidFill>
          <a:srgbClr val="FFFFFF"/>
        </a:solidFill>
        <a:ln w="25400" algn="ctr">
          <a:solidFill>
            <a:srgbClr val="FF0000"/>
          </a:solidFill>
          <a:round/>
          <a:headEnd/>
          <a:tailEnd/>
        </a:ln>
      </xdr:spPr>
    </xdr:sp>
    <xdr:clientData/>
  </xdr:twoCellAnchor>
  <xdr:twoCellAnchor>
    <xdr:from>
      <xdr:col>16</xdr:col>
      <xdr:colOff>1916564</xdr:colOff>
      <xdr:row>55</xdr:row>
      <xdr:rowOff>1359</xdr:rowOff>
    </xdr:from>
    <xdr:to>
      <xdr:col>17</xdr:col>
      <xdr:colOff>266700</xdr:colOff>
      <xdr:row>56</xdr:row>
      <xdr:rowOff>100858</xdr:rowOff>
    </xdr:to>
    <xdr:sp macro="" textlink="">
      <xdr:nvSpPr>
        <xdr:cNvPr id="73" name="テキスト ボックス 72"/>
        <xdr:cNvSpPr txBox="1"/>
      </xdr:nvSpPr>
      <xdr:spPr>
        <a:xfrm>
          <a:off x="11117714" y="5878284"/>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16</xdr:col>
      <xdr:colOff>2295525</xdr:colOff>
      <xdr:row>53</xdr:row>
      <xdr:rowOff>57150</xdr:rowOff>
    </xdr:from>
    <xdr:to>
      <xdr:col>16</xdr:col>
      <xdr:colOff>2295525</xdr:colOff>
      <xdr:row>55</xdr:row>
      <xdr:rowOff>0</xdr:rowOff>
    </xdr:to>
    <xdr:cxnSp macro="">
      <xdr:nvCxnSpPr>
        <xdr:cNvPr id="22483" name="直線矢印コネクタ 77"/>
        <xdr:cNvCxnSpPr>
          <a:cxnSpLocks noChangeShapeType="1"/>
        </xdr:cNvCxnSpPr>
      </xdr:nvCxnSpPr>
      <xdr:spPr bwMode="auto">
        <a:xfrm rot="16200000" flipV="1">
          <a:off x="11382375" y="7000875"/>
          <a:ext cx="2286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2305050</xdr:colOff>
      <xdr:row>54</xdr:row>
      <xdr:rowOff>66675</xdr:rowOff>
    </xdr:from>
    <xdr:to>
      <xdr:col>17</xdr:col>
      <xdr:colOff>247650</xdr:colOff>
      <xdr:row>54</xdr:row>
      <xdr:rowOff>66675</xdr:rowOff>
    </xdr:to>
    <xdr:cxnSp macro="">
      <xdr:nvCxnSpPr>
        <xdr:cNvPr id="22484" name="直線コネクタ 25"/>
        <xdr:cNvCxnSpPr>
          <a:cxnSpLocks noChangeShapeType="1"/>
        </xdr:cNvCxnSpPr>
      </xdr:nvCxnSpPr>
      <xdr:spPr bwMode="auto">
        <a:xfrm>
          <a:off x="11506200" y="7038975"/>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17</xdr:col>
      <xdr:colOff>57150</xdr:colOff>
      <xdr:row>52</xdr:row>
      <xdr:rowOff>0</xdr:rowOff>
    </xdr:from>
    <xdr:to>
      <xdr:col>17</xdr:col>
      <xdr:colOff>257175</xdr:colOff>
      <xdr:row>52</xdr:row>
      <xdr:rowOff>0</xdr:rowOff>
    </xdr:to>
    <xdr:cxnSp macro="">
      <xdr:nvCxnSpPr>
        <xdr:cNvPr id="22485" name="直線矢印コネクタ 75"/>
        <xdr:cNvCxnSpPr>
          <a:cxnSpLocks noChangeShapeType="1"/>
        </xdr:cNvCxnSpPr>
      </xdr:nvCxnSpPr>
      <xdr:spPr bwMode="auto">
        <a:xfrm rot="10800000">
          <a:off x="11687175" y="664845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257175</xdr:colOff>
      <xdr:row>52</xdr:row>
      <xdr:rowOff>0</xdr:rowOff>
    </xdr:from>
    <xdr:to>
      <xdr:col>17</xdr:col>
      <xdr:colOff>257175</xdr:colOff>
      <xdr:row>54</xdr:row>
      <xdr:rowOff>66675</xdr:rowOff>
    </xdr:to>
    <xdr:cxnSp macro="">
      <xdr:nvCxnSpPr>
        <xdr:cNvPr id="22486" name="直線コネクタ 25"/>
        <xdr:cNvCxnSpPr>
          <a:cxnSpLocks noChangeShapeType="1"/>
        </xdr:cNvCxnSpPr>
      </xdr:nvCxnSpPr>
      <xdr:spPr bwMode="auto">
        <a:xfrm rot="5400000" flipH="1" flipV="1">
          <a:off x="11691937" y="6843713"/>
          <a:ext cx="39052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19050</xdr:colOff>
      <xdr:row>52</xdr:row>
      <xdr:rowOff>0</xdr:rowOff>
    </xdr:from>
    <xdr:to>
      <xdr:col>18</xdr:col>
      <xdr:colOff>2409825</xdr:colOff>
      <xdr:row>52</xdr:row>
      <xdr:rowOff>47625</xdr:rowOff>
    </xdr:to>
    <xdr:sp macro="" textlink="">
      <xdr:nvSpPr>
        <xdr:cNvPr id="23" name="右大かっこ 38"/>
        <xdr:cNvSpPr>
          <a:spLocks/>
        </xdr:cNvSpPr>
      </xdr:nvSpPr>
      <xdr:spPr bwMode="auto">
        <a:xfrm rot="5400000">
          <a:off x="13506450" y="6619875"/>
          <a:ext cx="47625" cy="2390775"/>
        </a:xfrm>
        <a:prstGeom prst="rightBracket">
          <a:avLst>
            <a:gd name="adj" fmla="val 7902"/>
          </a:avLst>
        </a:prstGeom>
        <a:solidFill>
          <a:srgbClr val="FFFFFF"/>
        </a:solidFill>
        <a:ln w="25400" algn="ctr">
          <a:solidFill>
            <a:srgbClr val="FF0000"/>
          </a:solidFill>
          <a:round/>
          <a:headEnd/>
          <a:tailEnd/>
        </a:ln>
      </xdr:spPr>
    </xdr:sp>
    <xdr:clientData/>
  </xdr:twoCellAnchor>
  <xdr:twoCellAnchor>
    <xdr:from>
      <xdr:col>19</xdr:col>
      <xdr:colOff>0</xdr:colOff>
      <xdr:row>50</xdr:row>
      <xdr:rowOff>19050</xdr:rowOff>
    </xdr:from>
    <xdr:to>
      <xdr:col>19</xdr:col>
      <xdr:colOff>47625</xdr:colOff>
      <xdr:row>51</xdr:row>
      <xdr:rowOff>161925</xdr:rowOff>
    </xdr:to>
    <xdr:sp macro="" textlink="">
      <xdr:nvSpPr>
        <xdr:cNvPr id="24" name="右大かっこ 55"/>
        <xdr:cNvSpPr>
          <a:spLocks/>
        </xdr:cNvSpPr>
      </xdr:nvSpPr>
      <xdr:spPr bwMode="auto">
        <a:xfrm>
          <a:off x="14744700" y="7467600"/>
          <a:ext cx="47625" cy="314325"/>
        </a:xfrm>
        <a:prstGeom prst="rightBracket">
          <a:avLst>
            <a:gd name="adj" fmla="val 1650"/>
          </a:avLst>
        </a:prstGeom>
        <a:solidFill>
          <a:srgbClr val="FFFFFF"/>
        </a:solidFill>
        <a:ln w="25400" algn="ctr">
          <a:solidFill>
            <a:srgbClr val="FF0000"/>
          </a:solidFill>
          <a:round/>
          <a:headEnd/>
          <a:tailEnd/>
        </a:ln>
      </xdr:spPr>
    </xdr:sp>
    <xdr:clientData/>
  </xdr:twoCellAnchor>
  <xdr:twoCellAnchor>
    <xdr:from>
      <xdr:col>18</xdr:col>
      <xdr:colOff>1916564</xdr:colOff>
      <xdr:row>54</xdr:row>
      <xdr:rowOff>1359</xdr:rowOff>
    </xdr:from>
    <xdr:to>
      <xdr:col>19</xdr:col>
      <xdr:colOff>266700</xdr:colOff>
      <xdr:row>55</xdr:row>
      <xdr:rowOff>100858</xdr:rowOff>
    </xdr:to>
    <xdr:sp macro="" textlink="">
      <xdr:nvSpPr>
        <xdr:cNvPr id="25" name="テキスト ボックス 24"/>
        <xdr:cNvSpPr txBox="1"/>
      </xdr:nvSpPr>
      <xdr:spPr>
        <a:xfrm>
          <a:off x="14232389" y="8116659"/>
          <a:ext cx="779011"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2295525</xdr:colOff>
      <xdr:row>52</xdr:row>
      <xdr:rowOff>57150</xdr:rowOff>
    </xdr:from>
    <xdr:to>
      <xdr:col>18</xdr:col>
      <xdr:colOff>2295525</xdr:colOff>
      <xdr:row>54</xdr:row>
      <xdr:rowOff>0</xdr:rowOff>
    </xdr:to>
    <xdr:cxnSp macro="">
      <xdr:nvCxnSpPr>
        <xdr:cNvPr id="26" name="直線矢印コネクタ 77"/>
        <xdr:cNvCxnSpPr>
          <a:cxnSpLocks noChangeShapeType="1"/>
        </xdr:cNvCxnSpPr>
      </xdr:nvCxnSpPr>
      <xdr:spPr bwMode="auto">
        <a:xfrm rot="16200000" flipV="1">
          <a:off x="14478000" y="798195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2305050</xdr:colOff>
      <xdr:row>53</xdr:row>
      <xdr:rowOff>66675</xdr:rowOff>
    </xdr:from>
    <xdr:to>
      <xdr:col>19</xdr:col>
      <xdr:colOff>247650</xdr:colOff>
      <xdr:row>53</xdr:row>
      <xdr:rowOff>66675</xdr:rowOff>
    </xdr:to>
    <xdr:cxnSp macro="">
      <xdr:nvCxnSpPr>
        <xdr:cNvPr id="27" name="直線コネクタ 25"/>
        <xdr:cNvCxnSpPr>
          <a:cxnSpLocks noChangeShapeType="1"/>
        </xdr:cNvCxnSpPr>
      </xdr:nvCxnSpPr>
      <xdr:spPr bwMode="auto">
        <a:xfrm>
          <a:off x="14620875" y="8039100"/>
          <a:ext cx="371475"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19</xdr:col>
      <xdr:colOff>57150</xdr:colOff>
      <xdr:row>51</xdr:row>
      <xdr:rowOff>0</xdr:rowOff>
    </xdr:from>
    <xdr:to>
      <xdr:col>19</xdr:col>
      <xdr:colOff>257175</xdr:colOff>
      <xdr:row>51</xdr:row>
      <xdr:rowOff>0</xdr:rowOff>
    </xdr:to>
    <xdr:cxnSp macro="">
      <xdr:nvCxnSpPr>
        <xdr:cNvPr id="28" name="直線矢印コネクタ 75"/>
        <xdr:cNvCxnSpPr>
          <a:cxnSpLocks noChangeShapeType="1"/>
        </xdr:cNvCxnSpPr>
      </xdr:nvCxnSpPr>
      <xdr:spPr bwMode="auto">
        <a:xfrm rot="10800000">
          <a:off x="14801850" y="7620000"/>
          <a:ext cx="200025"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19</xdr:col>
      <xdr:colOff>257175</xdr:colOff>
      <xdr:row>51</xdr:row>
      <xdr:rowOff>0</xdr:rowOff>
    </xdr:from>
    <xdr:to>
      <xdr:col>19</xdr:col>
      <xdr:colOff>257175</xdr:colOff>
      <xdr:row>53</xdr:row>
      <xdr:rowOff>66675</xdr:rowOff>
    </xdr:to>
    <xdr:cxnSp macro="">
      <xdr:nvCxnSpPr>
        <xdr:cNvPr id="29" name="直線コネクタ 25"/>
        <xdr:cNvCxnSpPr>
          <a:cxnSpLocks noChangeShapeType="1"/>
        </xdr:cNvCxnSpPr>
      </xdr:nvCxnSpPr>
      <xdr:spPr bwMode="auto">
        <a:xfrm rot="5400000" flipH="1" flipV="1">
          <a:off x="14792325" y="7829550"/>
          <a:ext cx="419100" cy="0"/>
        </a:xfrm>
        <a:prstGeom prst="straightConnector1">
          <a:avLst/>
        </a:prstGeom>
        <a:noFill/>
        <a:ln w="12700" algn="ctr">
          <a:solidFill>
            <a:srgbClr val="FF0000"/>
          </a:solidFill>
          <a:round/>
          <a:headEnd/>
          <a:tailEnd/>
        </a:ln>
        <a:extLst>
          <a:ext uri="{909E8E84-426E-40DD-AFC4-6F175D3DCCD1}">
            <a14:hiddenFill xmlns:a14="http://schemas.microsoft.com/office/drawing/2010/main">
              <a:noFill/>
            </a14:hiddenFill>
          </a:ext>
        </a:extLst>
      </xdr:spPr>
    </xdr:cxnSp>
    <xdr:clientData/>
  </xdr:twoCellAnchor>
  <xdr:twoCellAnchor>
    <xdr:from>
      <xdr:col>18</xdr:col>
      <xdr:colOff>1840364</xdr:colOff>
      <xdr:row>48</xdr:row>
      <xdr:rowOff>29934</xdr:rowOff>
    </xdr:from>
    <xdr:to>
      <xdr:col>19</xdr:col>
      <xdr:colOff>352425</xdr:colOff>
      <xdr:row>49</xdr:row>
      <xdr:rowOff>100858</xdr:rowOff>
    </xdr:to>
    <xdr:sp macro="" textlink="">
      <xdr:nvSpPr>
        <xdr:cNvPr id="30" name="テキスト ボックス 29"/>
        <xdr:cNvSpPr txBox="1"/>
      </xdr:nvSpPr>
      <xdr:spPr>
        <a:xfrm>
          <a:off x="14156189" y="7135584"/>
          <a:ext cx="940936"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b="1">
              <a:solidFill>
                <a:srgbClr val="FF0000"/>
              </a:solidFill>
              <a:latin typeface="ＭＳ Ｐ明朝" pitchFamily="18" charset="-128"/>
              <a:ea typeface="ＭＳ Ｐ明朝" pitchFamily="18" charset="-128"/>
              <a:cs typeface="+mn-cs"/>
            </a:rPr>
            <a:t>事業の種類空</a:t>
          </a:r>
          <a:endParaRPr lang="ja-JP" sz="900">
            <a:solidFill>
              <a:srgbClr val="FF0000"/>
            </a:solidFill>
            <a:latin typeface="ＭＳ Ｐ明朝" pitchFamily="18" charset="-128"/>
            <a:ea typeface="ＭＳ Ｐ明朝" pitchFamily="18" charset="-128"/>
          </a:endParaRPr>
        </a:p>
      </xdr:txBody>
    </xdr:sp>
    <xdr:clientData/>
  </xdr:twoCellAnchor>
  <xdr:twoCellAnchor>
    <xdr:from>
      <xdr:col>18</xdr:col>
      <xdr:colOff>2257425</xdr:colOff>
      <xdr:row>47</xdr:row>
      <xdr:rowOff>19050</xdr:rowOff>
    </xdr:from>
    <xdr:to>
      <xdr:col>18</xdr:col>
      <xdr:colOff>2257425</xdr:colOff>
      <xdr:row>48</xdr:row>
      <xdr:rowOff>114300</xdr:rowOff>
    </xdr:to>
    <xdr:cxnSp macro="">
      <xdr:nvCxnSpPr>
        <xdr:cNvPr id="31" name="直線矢印コネクタ 77"/>
        <xdr:cNvCxnSpPr>
          <a:cxnSpLocks noChangeShapeType="1"/>
        </xdr:cNvCxnSpPr>
      </xdr:nvCxnSpPr>
      <xdr:spPr bwMode="auto">
        <a:xfrm rot="16200000" flipV="1">
          <a:off x="14439900" y="7086600"/>
          <a:ext cx="266700" cy="0"/>
        </a:xfrm>
        <a:prstGeom prst="straightConnector1">
          <a:avLst/>
        </a:prstGeom>
        <a:noFill/>
        <a:ln w="1270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50"/>
  </sheetPr>
  <dimension ref="A1:BM123"/>
  <sheetViews>
    <sheetView showGridLines="0" showZeros="0" tabSelected="1" view="pageBreakPreview" zoomScaleNormal="100" zoomScaleSheetLayoutView="100" workbookViewId="0">
      <selection activeCell="B16" sqref="B16:I17"/>
    </sheetView>
  </sheetViews>
  <sheetFormatPr defaultColWidth="9" defaultRowHeight="0" customHeight="1" zeroHeight="1"/>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8" width="8.875" style="1" hidden="1" customWidth="1"/>
    <col min="49" max="49" width="3.75" style="1" hidden="1" customWidth="1"/>
    <col min="50" max="50" width="3.75" style="19" hidden="1" customWidth="1"/>
    <col min="51" max="52" width="12.75" style="19" hidden="1" customWidth="1"/>
    <col min="53" max="55" width="12.125" style="19" hidden="1" customWidth="1"/>
    <col min="56" max="57" width="11.625" style="53" hidden="1" customWidth="1"/>
    <col min="58" max="78" width="0" style="1" hidden="1" customWidth="1"/>
    <col min="79" max="16383" width="9" style="1"/>
    <col min="16384" max="16384" width="6.875" style="1" customWidth="1"/>
  </cols>
  <sheetData>
    <row r="1" spans="1:65" ht="6" customHeight="1" thickBot="1"/>
    <row r="2" spans="1:65" ht="24" customHeight="1">
      <c r="X2" s="7"/>
      <c r="Y2" s="7"/>
      <c r="Z2" s="4"/>
      <c r="AA2" s="4"/>
      <c r="AB2" s="4"/>
      <c r="AC2" s="4"/>
      <c r="AD2" s="4"/>
      <c r="AE2" s="4"/>
      <c r="AF2" s="4"/>
      <c r="AG2" s="4"/>
      <c r="AH2" s="4"/>
      <c r="AI2" s="4"/>
      <c r="AJ2" s="4"/>
      <c r="AK2" s="4"/>
      <c r="AL2" s="4"/>
      <c r="AM2" s="4"/>
      <c r="AN2" s="4"/>
      <c r="AO2" s="4"/>
      <c r="AP2" s="4"/>
      <c r="AQ2" s="4"/>
      <c r="AR2" s="4"/>
      <c r="AS2" s="4"/>
      <c r="BF2" s="379" t="s">
        <v>225</v>
      </c>
      <c r="BG2" s="380"/>
      <c r="BH2" s="380"/>
      <c r="BI2" s="380"/>
      <c r="BJ2" s="381"/>
    </row>
    <row r="3" spans="1:65" ht="9" customHeight="1">
      <c r="U3" s="8"/>
      <c r="V3" s="8"/>
      <c r="W3" s="8"/>
      <c r="X3" s="8"/>
      <c r="Y3" s="8"/>
      <c r="Z3" s="9"/>
      <c r="AA3" s="9"/>
      <c r="AB3" s="6"/>
      <c r="AC3" s="6"/>
      <c r="AD3" s="6"/>
      <c r="AE3" s="6"/>
      <c r="AF3" s="6"/>
      <c r="AG3" s="6"/>
      <c r="AH3" s="6"/>
      <c r="AI3" s="6"/>
      <c r="AJ3" s="6"/>
      <c r="AK3" s="6"/>
      <c r="AL3" s="6"/>
      <c r="AM3" s="6"/>
      <c r="AN3" s="6"/>
      <c r="AO3" s="6"/>
      <c r="AP3" s="6"/>
      <c r="AQ3" s="6"/>
      <c r="AR3" s="6"/>
      <c r="AS3" s="6"/>
      <c r="BF3" s="244"/>
      <c r="BG3" s="143"/>
      <c r="BH3" s="143"/>
      <c r="BI3" s="143"/>
      <c r="BJ3" s="245"/>
    </row>
    <row r="4" spans="1:65" ht="17.25" customHeight="1">
      <c r="B4" s="2" t="s">
        <v>9</v>
      </c>
      <c r="U4" s="10" t="s">
        <v>31</v>
      </c>
      <c r="V4" s="8"/>
      <c r="W4" s="8"/>
      <c r="X4" s="8"/>
      <c r="Y4" s="8"/>
      <c r="AL4" s="4"/>
      <c r="BF4" s="244"/>
      <c r="BG4" s="143" t="s">
        <v>226</v>
      </c>
      <c r="BH4" s="143"/>
      <c r="BI4" s="143"/>
      <c r="BJ4" s="245"/>
    </row>
    <row r="5" spans="1:65" ht="12.95" customHeight="1">
      <c r="M5" s="11"/>
      <c r="N5" s="522" t="s">
        <v>32</v>
      </c>
      <c r="O5" s="522"/>
      <c r="P5" s="522"/>
      <c r="Q5" s="522"/>
      <c r="R5" s="522"/>
      <c r="S5" s="522"/>
      <c r="T5" s="522"/>
      <c r="U5" s="522"/>
      <c r="V5" s="522"/>
      <c r="W5" s="522"/>
      <c r="X5" s="522"/>
      <c r="Y5" s="522"/>
      <c r="Z5" s="522"/>
      <c r="AA5" s="522"/>
      <c r="AB5" s="522"/>
      <c r="AC5" s="522"/>
      <c r="AD5" s="522"/>
      <c r="AE5" s="522"/>
      <c r="AF5" s="11"/>
      <c r="AL5" s="336"/>
      <c r="AM5" s="340" t="s">
        <v>271</v>
      </c>
      <c r="AN5" s="341"/>
      <c r="AO5" s="341"/>
      <c r="AP5" s="342"/>
      <c r="BF5" s="244"/>
      <c r="BG5" s="143" t="s">
        <v>227</v>
      </c>
      <c r="BH5" s="143"/>
      <c r="BI5" s="143"/>
      <c r="BJ5" s="245"/>
    </row>
    <row r="6" spans="1:65" ht="12.95" customHeight="1">
      <c r="M6" s="12"/>
      <c r="N6" s="523"/>
      <c r="O6" s="523"/>
      <c r="P6" s="523"/>
      <c r="Q6" s="523"/>
      <c r="R6" s="523"/>
      <c r="S6" s="523"/>
      <c r="T6" s="523"/>
      <c r="U6" s="523"/>
      <c r="V6" s="523"/>
      <c r="W6" s="523"/>
      <c r="X6" s="523"/>
      <c r="Y6" s="523"/>
      <c r="Z6" s="523"/>
      <c r="AA6" s="523"/>
      <c r="AB6" s="523"/>
      <c r="AC6" s="523"/>
      <c r="AD6" s="523"/>
      <c r="AE6" s="523"/>
      <c r="AF6" s="12"/>
      <c r="AL6" s="336"/>
      <c r="AM6" s="343"/>
      <c r="AN6" s="344"/>
      <c r="AO6" s="344"/>
      <c r="AP6" s="345"/>
      <c r="BF6" s="244"/>
      <c r="BG6" s="143" t="s">
        <v>249</v>
      </c>
      <c r="BH6" s="143"/>
      <c r="BI6" s="143"/>
      <c r="BJ6" s="245"/>
    </row>
    <row r="7" spans="1:65" ht="12.75" customHeight="1">
      <c r="AL7" s="332"/>
      <c r="AM7" s="332"/>
      <c r="AN7" s="4"/>
      <c r="AO7" s="4"/>
      <c r="BF7" s="244"/>
      <c r="BG7" s="143" t="s">
        <v>228</v>
      </c>
      <c r="BH7" s="143"/>
      <c r="BI7" s="143"/>
      <c r="BJ7" s="245"/>
    </row>
    <row r="8" spans="1:65" ht="6" customHeight="1">
      <c r="BF8" s="244"/>
      <c r="BG8" s="143" t="s">
        <v>227</v>
      </c>
      <c r="BH8" s="143"/>
      <c r="BI8" s="143"/>
      <c r="BJ8" s="245"/>
    </row>
    <row r="9" spans="1:65" ht="12" customHeight="1">
      <c r="B9" s="553" t="s">
        <v>2</v>
      </c>
      <c r="C9" s="554"/>
      <c r="D9" s="554"/>
      <c r="E9" s="554"/>
      <c r="F9" s="554"/>
      <c r="G9" s="554"/>
      <c r="H9" s="554"/>
      <c r="I9" s="555"/>
      <c r="J9" s="528" t="s">
        <v>10</v>
      </c>
      <c r="K9" s="528"/>
      <c r="L9" s="3" t="s">
        <v>3</v>
      </c>
      <c r="M9" s="528" t="s">
        <v>11</v>
      </c>
      <c r="N9" s="528"/>
      <c r="O9" s="548" t="s">
        <v>12</v>
      </c>
      <c r="P9" s="528"/>
      <c r="Q9" s="528"/>
      <c r="R9" s="528"/>
      <c r="S9" s="528"/>
      <c r="T9" s="528"/>
      <c r="U9" s="528" t="s">
        <v>13</v>
      </c>
      <c r="V9" s="528"/>
      <c r="W9" s="528"/>
      <c r="X9" s="4"/>
      <c r="Y9" s="4"/>
      <c r="Z9" s="4"/>
      <c r="AA9" s="4"/>
      <c r="AB9" s="4"/>
      <c r="AC9" s="4"/>
      <c r="AD9" s="4"/>
      <c r="AE9" s="4"/>
      <c r="AF9" s="4"/>
      <c r="AG9" s="4"/>
      <c r="AH9" s="4"/>
      <c r="AI9" s="4"/>
      <c r="AJ9" s="4"/>
      <c r="AK9" s="4"/>
      <c r="AL9" s="346">
        <f ca="1">$BJ$16</f>
        <v>30</v>
      </c>
      <c r="AM9" s="347"/>
      <c r="AN9" s="352" t="s">
        <v>4</v>
      </c>
      <c r="AO9" s="352"/>
      <c r="AP9" s="347">
        <v>1</v>
      </c>
      <c r="AQ9" s="347"/>
      <c r="AR9" s="352" t="s">
        <v>5</v>
      </c>
      <c r="AS9" s="474"/>
      <c r="BD9" s="185"/>
      <c r="BF9" s="244"/>
      <c r="BG9" s="143" t="s">
        <v>250</v>
      </c>
      <c r="BH9" s="143"/>
      <c r="BI9" s="143"/>
      <c r="BJ9" s="245"/>
    </row>
    <row r="10" spans="1:65" ht="13.5" customHeight="1">
      <c r="B10" s="554"/>
      <c r="C10" s="554"/>
      <c r="D10" s="554"/>
      <c r="E10" s="554"/>
      <c r="F10" s="554"/>
      <c r="G10" s="554"/>
      <c r="H10" s="554"/>
      <c r="I10" s="555"/>
      <c r="J10" s="549"/>
      <c r="K10" s="558"/>
      <c r="L10" s="549"/>
      <c r="M10" s="560"/>
      <c r="N10" s="531"/>
      <c r="O10" s="549"/>
      <c r="P10" s="529"/>
      <c r="Q10" s="529"/>
      <c r="R10" s="529"/>
      <c r="S10" s="529"/>
      <c r="T10" s="531"/>
      <c r="U10" s="549"/>
      <c r="V10" s="529"/>
      <c r="W10" s="551"/>
      <c r="X10" s="4"/>
      <c r="Y10" s="4"/>
      <c r="Z10" s="4"/>
      <c r="AA10" s="4"/>
      <c r="AB10" s="4"/>
      <c r="AC10" s="4"/>
      <c r="AD10" s="4"/>
      <c r="AE10" s="4"/>
      <c r="AF10" s="4"/>
      <c r="AG10" s="4"/>
      <c r="AH10" s="4"/>
      <c r="AI10" s="4"/>
      <c r="AJ10" s="4"/>
      <c r="AK10" s="4"/>
      <c r="AL10" s="348"/>
      <c r="AM10" s="349"/>
      <c r="AN10" s="353"/>
      <c r="AO10" s="353"/>
      <c r="AP10" s="349"/>
      <c r="AQ10" s="349"/>
      <c r="AR10" s="353"/>
      <c r="AS10" s="475"/>
      <c r="BF10" s="244"/>
      <c r="BG10" s="143" t="s">
        <v>229</v>
      </c>
      <c r="BH10" s="143"/>
      <c r="BI10" s="143"/>
      <c r="BJ10" s="245"/>
    </row>
    <row r="11" spans="1:65" ht="9" customHeight="1">
      <c r="B11" s="554"/>
      <c r="C11" s="554"/>
      <c r="D11" s="554"/>
      <c r="E11" s="554"/>
      <c r="F11" s="554"/>
      <c r="G11" s="554"/>
      <c r="H11" s="554"/>
      <c r="I11" s="555"/>
      <c r="J11" s="550"/>
      <c r="K11" s="559"/>
      <c r="L11" s="550"/>
      <c r="M11" s="561"/>
      <c r="N11" s="532"/>
      <c r="O11" s="550"/>
      <c r="P11" s="530"/>
      <c r="Q11" s="530"/>
      <c r="R11" s="530"/>
      <c r="S11" s="530"/>
      <c r="T11" s="532"/>
      <c r="U11" s="550"/>
      <c r="V11" s="530"/>
      <c r="W11" s="552"/>
      <c r="X11" s="4"/>
      <c r="Y11" s="4"/>
      <c r="Z11" s="4"/>
      <c r="AA11" s="4"/>
      <c r="AB11" s="4"/>
      <c r="AC11" s="4"/>
      <c r="AD11" s="4"/>
      <c r="AE11" s="4"/>
      <c r="AF11" s="4"/>
      <c r="AG11" s="4"/>
      <c r="AH11" s="4"/>
      <c r="AI11" s="4"/>
      <c r="AJ11" s="4"/>
      <c r="AK11" s="4"/>
      <c r="AL11" s="350"/>
      <c r="AM11" s="351"/>
      <c r="AN11" s="354"/>
      <c r="AO11" s="354"/>
      <c r="AP11" s="351"/>
      <c r="AQ11" s="351"/>
      <c r="AR11" s="354"/>
      <c r="AS11" s="476"/>
      <c r="BF11" s="244"/>
      <c r="BG11" s="143" t="s">
        <v>227</v>
      </c>
      <c r="BH11" s="143"/>
      <c r="BI11" s="143"/>
      <c r="BJ11" s="245"/>
    </row>
    <row r="12" spans="1:65" ht="6" customHeight="1" thickBot="1">
      <c r="B12" s="556"/>
      <c r="C12" s="556"/>
      <c r="D12" s="556"/>
      <c r="E12" s="556"/>
      <c r="F12" s="556"/>
      <c r="G12" s="556"/>
      <c r="H12" s="556"/>
      <c r="I12" s="557"/>
      <c r="J12" s="550"/>
      <c r="K12" s="559"/>
      <c r="L12" s="550"/>
      <c r="M12" s="561"/>
      <c r="N12" s="532"/>
      <c r="O12" s="550"/>
      <c r="P12" s="530"/>
      <c r="Q12" s="530"/>
      <c r="R12" s="530"/>
      <c r="S12" s="530"/>
      <c r="T12" s="532"/>
      <c r="U12" s="550"/>
      <c r="V12" s="530"/>
      <c r="W12" s="552"/>
      <c r="X12" s="4"/>
      <c r="Y12" s="4"/>
      <c r="Z12" s="4"/>
      <c r="AA12" s="4"/>
      <c r="AB12" s="4"/>
      <c r="AC12" s="4"/>
      <c r="AD12" s="4"/>
      <c r="AE12" s="4"/>
      <c r="AF12" s="4"/>
      <c r="AG12" s="4"/>
      <c r="AH12" s="4"/>
      <c r="AI12" s="4"/>
      <c r="AJ12" s="4"/>
      <c r="AK12" s="4"/>
      <c r="BF12" s="244"/>
      <c r="BG12" s="143" t="s">
        <v>251</v>
      </c>
      <c r="BH12" s="143"/>
      <c r="BI12" s="143"/>
      <c r="BJ12" s="245"/>
    </row>
    <row r="13" spans="1:65" s="7" customFormat="1" ht="15" customHeight="1" thickBot="1">
      <c r="A13" s="1"/>
      <c r="B13" s="533" t="s">
        <v>14</v>
      </c>
      <c r="C13" s="534"/>
      <c r="D13" s="534"/>
      <c r="E13" s="534"/>
      <c r="F13" s="534"/>
      <c r="G13" s="534"/>
      <c r="H13" s="534"/>
      <c r="I13" s="543"/>
      <c r="J13" s="533" t="s">
        <v>6</v>
      </c>
      <c r="K13" s="534"/>
      <c r="L13" s="534"/>
      <c r="M13" s="534"/>
      <c r="N13" s="535"/>
      <c r="O13" s="542" t="s">
        <v>15</v>
      </c>
      <c r="P13" s="534"/>
      <c r="Q13" s="534"/>
      <c r="R13" s="534"/>
      <c r="S13" s="534"/>
      <c r="T13" s="534"/>
      <c r="U13" s="543"/>
      <c r="V13" s="13" t="s">
        <v>33</v>
      </c>
      <c r="W13" s="34"/>
      <c r="X13" s="34"/>
      <c r="Y13" s="518" t="s">
        <v>47</v>
      </c>
      <c r="Z13" s="518"/>
      <c r="AA13" s="518"/>
      <c r="AB13" s="518"/>
      <c r="AC13" s="518"/>
      <c r="AD13" s="518"/>
      <c r="AE13" s="518"/>
      <c r="AF13" s="518"/>
      <c r="AG13" s="518"/>
      <c r="AH13" s="518"/>
      <c r="AI13" s="34"/>
      <c r="AJ13" s="34"/>
      <c r="AK13" s="35"/>
      <c r="AL13" s="14" t="s">
        <v>221</v>
      </c>
      <c r="AM13" s="15"/>
      <c r="AN13" s="359" t="s">
        <v>34</v>
      </c>
      <c r="AO13" s="359"/>
      <c r="AP13" s="359"/>
      <c r="AQ13" s="359"/>
      <c r="AR13" s="359"/>
      <c r="AS13" s="360"/>
      <c r="AX13" s="19"/>
      <c r="AY13" s="19"/>
      <c r="AZ13" s="19"/>
      <c r="BA13" s="19"/>
      <c r="BB13" s="19"/>
      <c r="BC13" s="19"/>
      <c r="BD13" s="382" t="s">
        <v>170</v>
      </c>
      <c r="BE13" s="383"/>
      <c r="BF13" s="242"/>
      <c r="BG13" s="53" t="s">
        <v>230</v>
      </c>
      <c r="BH13" s="240"/>
      <c r="BI13" s="240"/>
      <c r="BJ13" s="246"/>
    </row>
    <row r="14" spans="1:65" s="7" customFormat="1" ht="13.5" customHeight="1" thickBot="1">
      <c r="A14" s="1"/>
      <c r="B14" s="536"/>
      <c r="C14" s="537"/>
      <c r="D14" s="537"/>
      <c r="E14" s="537"/>
      <c r="F14" s="537"/>
      <c r="G14" s="537"/>
      <c r="H14" s="537"/>
      <c r="I14" s="545"/>
      <c r="J14" s="536"/>
      <c r="K14" s="537"/>
      <c r="L14" s="537"/>
      <c r="M14" s="537"/>
      <c r="N14" s="538"/>
      <c r="O14" s="544"/>
      <c r="P14" s="537"/>
      <c r="Q14" s="537"/>
      <c r="R14" s="537"/>
      <c r="S14" s="537"/>
      <c r="T14" s="537"/>
      <c r="U14" s="545"/>
      <c r="V14" s="444" t="s">
        <v>7</v>
      </c>
      <c r="W14" s="445"/>
      <c r="X14" s="445"/>
      <c r="Y14" s="446"/>
      <c r="Z14" s="499" t="s">
        <v>16</v>
      </c>
      <c r="AA14" s="500"/>
      <c r="AB14" s="500"/>
      <c r="AC14" s="501"/>
      <c r="AD14" s="477" t="s">
        <v>17</v>
      </c>
      <c r="AE14" s="478"/>
      <c r="AF14" s="478"/>
      <c r="AG14" s="479"/>
      <c r="AH14" s="483" t="s">
        <v>91</v>
      </c>
      <c r="AI14" s="484"/>
      <c r="AJ14" s="484"/>
      <c r="AK14" s="485"/>
      <c r="AL14" s="524" t="s">
        <v>222</v>
      </c>
      <c r="AM14" s="525"/>
      <c r="AN14" s="361" t="s">
        <v>19</v>
      </c>
      <c r="AO14" s="362"/>
      <c r="AP14" s="362"/>
      <c r="AQ14" s="362"/>
      <c r="AR14" s="363"/>
      <c r="AS14" s="364"/>
      <c r="AX14" s="230"/>
      <c r="AY14" s="291" t="s">
        <v>248</v>
      </c>
      <c r="AZ14" s="291" t="s">
        <v>248</v>
      </c>
      <c r="BA14" s="291" t="s">
        <v>246</v>
      </c>
      <c r="BB14" s="338" t="s">
        <v>247</v>
      </c>
      <c r="BC14" s="339"/>
      <c r="BD14" s="384"/>
      <c r="BE14" s="385"/>
      <c r="BF14" s="243"/>
      <c r="BG14" s="241"/>
      <c r="BH14" s="241"/>
      <c r="BI14" s="247" t="s">
        <v>231</v>
      </c>
      <c r="BJ14" s="248">
        <v>41</v>
      </c>
    </row>
    <row r="15" spans="1:65" s="7" customFormat="1" ht="13.5" customHeight="1">
      <c r="A15" s="1"/>
      <c r="B15" s="539"/>
      <c r="C15" s="540"/>
      <c r="D15" s="540"/>
      <c r="E15" s="540"/>
      <c r="F15" s="540"/>
      <c r="G15" s="540"/>
      <c r="H15" s="540"/>
      <c r="I15" s="547"/>
      <c r="J15" s="539"/>
      <c r="K15" s="540"/>
      <c r="L15" s="540"/>
      <c r="M15" s="540"/>
      <c r="N15" s="541"/>
      <c r="O15" s="546"/>
      <c r="P15" s="540"/>
      <c r="Q15" s="540"/>
      <c r="R15" s="540"/>
      <c r="S15" s="540"/>
      <c r="T15" s="540"/>
      <c r="U15" s="547"/>
      <c r="V15" s="447"/>
      <c r="W15" s="448"/>
      <c r="X15" s="448"/>
      <c r="Y15" s="449"/>
      <c r="Z15" s="502"/>
      <c r="AA15" s="503"/>
      <c r="AB15" s="503"/>
      <c r="AC15" s="504"/>
      <c r="AD15" s="480"/>
      <c r="AE15" s="481"/>
      <c r="AF15" s="481"/>
      <c r="AG15" s="482"/>
      <c r="AH15" s="486"/>
      <c r="AI15" s="487"/>
      <c r="AJ15" s="487"/>
      <c r="AK15" s="488"/>
      <c r="AL15" s="526"/>
      <c r="AM15" s="527"/>
      <c r="AN15" s="471"/>
      <c r="AO15" s="471"/>
      <c r="AP15" s="471"/>
      <c r="AQ15" s="471"/>
      <c r="AR15" s="471"/>
      <c r="AS15" s="472"/>
      <c r="AX15" s="230"/>
      <c r="AY15" s="292"/>
      <c r="AZ15" s="293" t="s">
        <v>242</v>
      </c>
      <c r="BA15" s="293" t="s">
        <v>245</v>
      </c>
      <c r="BB15" s="294" t="s">
        <v>243</v>
      </c>
      <c r="BC15" s="293" t="s">
        <v>257</v>
      </c>
      <c r="BD15" s="253" t="s">
        <v>168</v>
      </c>
      <c r="BE15" s="257" t="s">
        <v>169</v>
      </c>
      <c r="BF15" s="249" t="s">
        <v>232</v>
      </c>
      <c r="BG15" s="250" t="s">
        <v>233</v>
      </c>
      <c r="BH15" s="250" t="s">
        <v>234</v>
      </c>
      <c r="BI15" s="251" t="s">
        <v>235</v>
      </c>
      <c r="BJ15" s="252" t="s">
        <v>236</v>
      </c>
      <c r="BL15" s="184" t="s">
        <v>256</v>
      </c>
      <c r="BM15" s="184" t="s">
        <v>156</v>
      </c>
    </row>
    <row r="16" spans="1:65" ht="18" customHeight="1" thickBot="1">
      <c r="B16" s="402"/>
      <c r="C16" s="403"/>
      <c r="D16" s="403"/>
      <c r="E16" s="403"/>
      <c r="F16" s="403"/>
      <c r="G16" s="403"/>
      <c r="H16" s="403"/>
      <c r="I16" s="404"/>
      <c r="J16" s="402"/>
      <c r="K16" s="403"/>
      <c r="L16" s="403"/>
      <c r="M16" s="403"/>
      <c r="N16" s="408"/>
      <c r="O16" s="145"/>
      <c r="P16" s="328" t="s">
        <v>0</v>
      </c>
      <c r="Q16" s="54"/>
      <c r="R16" s="16" t="s">
        <v>1</v>
      </c>
      <c r="S16" s="144"/>
      <c r="T16" s="520" t="s">
        <v>20</v>
      </c>
      <c r="U16" s="520"/>
      <c r="V16" s="413"/>
      <c r="W16" s="414"/>
      <c r="X16" s="414"/>
      <c r="Y16" s="46"/>
      <c r="Z16" s="47"/>
      <c r="AA16" s="48"/>
      <c r="AB16" s="48"/>
      <c r="AC16" s="46" t="s">
        <v>8</v>
      </c>
      <c r="AD16" s="47"/>
      <c r="AE16" s="48"/>
      <c r="AF16" s="48"/>
      <c r="AG16" s="49" t="s">
        <v>8</v>
      </c>
      <c r="AH16" s="395">
        <f>IF(V16="賃金で算定",V17+Z17-AD17,0)</f>
        <v>0</v>
      </c>
      <c r="AI16" s="396"/>
      <c r="AJ16" s="396"/>
      <c r="AK16" s="397"/>
      <c r="AL16" s="70"/>
      <c r="AM16" s="71"/>
      <c r="AN16" s="357"/>
      <c r="AO16" s="358"/>
      <c r="AP16" s="358"/>
      <c r="AQ16" s="358"/>
      <c r="AR16" s="358"/>
      <c r="AS16" s="49" t="s">
        <v>8</v>
      </c>
      <c r="AV16" s="57" t="str">
        <f>IF(OR(O16="",Q16=""),"", IF(O16&lt;20,DATE(O16+118,Q16,IF(S16="",1,S16)),DATE(O16+88,Q16,IF(S16="",1,S16))))</f>
        <v/>
      </c>
      <c r="AW16" s="59" t="str">
        <f>IF(AV16&lt;=設定シート!C$15,"昔",IF(AV16&lt;=設定シート!E$15,"上",IF(AV16&lt;=設定シート!G$15,"中","下")))</f>
        <v>下</v>
      </c>
      <c r="AX16" s="230">
        <f>IF(AV16&lt;=設定シート!$E$36,5,IF(AV16&lt;=設定シート!$I$36,7,IF(AV16&lt;=設定シート!$M$36,9,11)))</f>
        <v>11</v>
      </c>
      <c r="AY16" s="297"/>
      <c r="AZ16" s="295"/>
      <c r="BA16" s="299">
        <f>AN16</f>
        <v>0</v>
      </c>
      <c r="BB16" s="295"/>
      <c r="BC16" s="295"/>
      <c r="BD16" s="261">
        <v>1</v>
      </c>
      <c r="BE16" s="262">
        <v>1</v>
      </c>
      <c r="BF16" s="253">
        <v>1</v>
      </c>
      <c r="BG16" s="254">
        <v>16</v>
      </c>
      <c r="BH16" s="254">
        <v>24</v>
      </c>
      <c r="BI16" s="255" t="str">
        <f ca="1">IF(COUNTA(INDIRECT(ADDRESS(BG16,2)):INDIRECT(ADDRESS(BH16,2)))&gt;0,COUNTA(INDIRECT(ADDRESS(BG16,2)):INDIRECT(ADDRESS(BH16,2))),"")</f>
        <v/>
      </c>
      <c r="BJ16" s="256">
        <f ca="1">IF(ISERROR(LOOKUP(1,0/BI16:BI45,BF16:BF45)),LOOKUP(1,0/BF16:BF45,BF16:BF45),LOOKUP(1,0/BI16:BI45,BF16:BF45))</f>
        <v>30</v>
      </c>
    </row>
    <row r="17" spans="2:65" ht="18" customHeight="1">
      <c r="B17" s="405"/>
      <c r="C17" s="406"/>
      <c r="D17" s="406"/>
      <c r="E17" s="406"/>
      <c r="F17" s="406"/>
      <c r="G17" s="406"/>
      <c r="H17" s="406"/>
      <c r="I17" s="407"/>
      <c r="J17" s="405"/>
      <c r="K17" s="406"/>
      <c r="L17" s="406"/>
      <c r="M17" s="406"/>
      <c r="N17" s="409"/>
      <c r="O17" s="146"/>
      <c r="P17" s="6" t="s">
        <v>0</v>
      </c>
      <c r="Q17" s="55"/>
      <c r="R17" s="6" t="s">
        <v>1</v>
      </c>
      <c r="S17" s="147"/>
      <c r="T17" s="519" t="s">
        <v>21</v>
      </c>
      <c r="U17" s="519"/>
      <c r="V17" s="450"/>
      <c r="W17" s="451"/>
      <c r="X17" s="451"/>
      <c r="Y17" s="451"/>
      <c r="Z17" s="450"/>
      <c r="AA17" s="451"/>
      <c r="AB17" s="451"/>
      <c r="AC17" s="451"/>
      <c r="AD17" s="450"/>
      <c r="AE17" s="451"/>
      <c r="AF17" s="451"/>
      <c r="AG17" s="452"/>
      <c r="AH17" s="398">
        <f>IF(V16="賃金で算定",0,V17+Z17-AD17)</f>
        <v>0</v>
      </c>
      <c r="AI17" s="398"/>
      <c r="AJ17" s="398"/>
      <c r="AK17" s="399"/>
      <c r="AL17" s="400">
        <f>IF(V16="賃金で算定","賃金で算定",IF(OR(V17=0,$F$26="",AV16=""),0,IF(AW16="昔",VLOOKUP($F$26,労務比率,AX16,FALSE),IF(AW16="上",VLOOKUP($F$26,労務比率,AX16,FALSE),IF(AW16="中",VLOOKUP($F$26,労務比率,AX16,FALSE),VLOOKUP($F$26,労務比率,AX16,FALSE))))))</f>
        <v>0</v>
      </c>
      <c r="AM17" s="401"/>
      <c r="AN17" s="355">
        <f>IF(V16="賃金で算定",0,INT(AH17*AL17/100))</f>
        <v>0</v>
      </c>
      <c r="AO17" s="356"/>
      <c r="AP17" s="356"/>
      <c r="AQ17" s="356"/>
      <c r="AR17" s="356"/>
      <c r="AS17" s="41"/>
      <c r="AV17" s="57"/>
      <c r="AW17" s="59"/>
      <c r="AX17" s="230"/>
      <c r="AY17" s="298">
        <f>AH17</f>
        <v>0</v>
      </c>
      <c r="AZ17" s="296">
        <f>IF(AV16&lt;=設定シート!C$85,AH17,IF(AND(AV16&gt;=設定シート!E$85,AV16&lt;=設定シート!G$85),AH17*105/108,AH17))</f>
        <v>0</v>
      </c>
      <c r="BA17" s="293"/>
      <c r="BB17" s="296">
        <f>IF($AL17="賃金で算定",0,INT(AY17*$AL17/100))</f>
        <v>0</v>
      </c>
      <c r="BC17" s="296">
        <f>IF(AY17=AZ17,BB17,AZ17*$AL17/100)</f>
        <v>0</v>
      </c>
      <c r="BD17" s="261">
        <v>2</v>
      </c>
      <c r="BE17" s="262">
        <v>2</v>
      </c>
      <c r="BF17" s="253">
        <v>2</v>
      </c>
      <c r="BG17" s="254">
        <v>60</v>
      </c>
      <c r="BH17" s="254">
        <f>BG16+BG17</f>
        <v>76</v>
      </c>
      <c r="BI17" s="257" t="str">
        <f ca="1">IF(COUNTA(INDIRECT(ADDRESS(BG17,2)):INDIRECT(ADDRESS(BH17,2)))&gt;0,COUNTA(INDIRECT(ADDRESS(BG17,2)):INDIRECT(ADDRESS(BH17,2))),"")</f>
        <v/>
      </c>
      <c r="BJ17" s="143"/>
      <c r="BL17" s="184">
        <f>IF(AY17=AZ17,0,1)</f>
        <v>0</v>
      </c>
      <c r="BM17" s="184" t="str">
        <f>IF(BL17=1,AL17,"")</f>
        <v/>
      </c>
    </row>
    <row r="18" spans="2:65" ht="18" customHeight="1" thickBot="1">
      <c r="B18" s="402"/>
      <c r="C18" s="403"/>
      <c r="D18" s="403"/>
      <c r="E18" s="403"/>
      <c r="F18" s="403"/>
      <c r="G18" s="403"/>
      <c r="H18" s="403"/>
      <c r="I18" s="404"/>
      <c r="J18" s="402"/>
      <c r="K18" s="403"/>
      <c r="L18" s="403"/>
      <c r="M18" s="403"/>
      <c r="N18" s="408"/>
      <c r="O18" s="145"/>
      <c r="P18" s="314" t="s">
        <v>48</v>
      </c>
      <c r="Q18" s="54"/>
      <c r="R18" s="314" t="s">
        <v>49</v>
      </c>
      <c r="S18" s="144"/>
      <c r="T18" s="520" t="s">
        <v>20</v>
      </c>
      <c r="U18" s="521"/>
      <c r="V18" s="413"/>
      <c r="W18" s="414"/>
      <c r="X18" s="414"/>
      <c r="Y18" s="45"/>
      <c r="Z18" s="43"/>
      <c r="AA18" s="44"/>
      <c r="AB18" s="44"/>
      <c r="AC18" s="45"/>
      <c r="AD18" s="43"/>
      <c r="AE18" s="44"/>
      <c r="AF18" s="44"/>
      <c r="AG18" s="50"/>
      <c r="AH18" s="395">
        <f>IF(V18="賃金で算定",V19+Z19-AD19,0)</f>
        <v>0</v>
      </c>
      <c r="AI18" s="396"/>
      <c r="AJ18" s="396"/>
      <c r="AK18" s="397"/>
      <c r="AL18" s="70"/>
      <c r="AM18" s="71"/>
      <c r="AN18" s="357"/>
      <c r="AO18" s="358"/>
      <c r="AP18" s="358"/>
      <c r="AQ18" s="358"/>
      <c r="AR18" s="358"/>
      <c r="AS18" s="42"/>
      <c r="AV18" s="57" t="str">
        <f>IF(OR(O18="",Q18=""),"", IF(O18&lt;20,DATE(O18+118,Q18,IF(S18="",1,S18)),DATE(O18+88,Q18,IF(S18="",1,S18))))</f>
        <v/>
      </c>
      <c r="AW18" s="59" t="str">
        <f>IF(AV18&lt;=設定シート!C$15,"昔",IF(AV18&lt;=設定シート!E$15,"上",IF(AV18&lt;=設定シート!G$15,"中","下")))</f>
        <v>下</v>
      </c>
      <c r="AX18" s="230">
        <f>IF(AV18&lt;=設定シート!$E$36,5,IF(AV18&lt;=設定シート!$I$36,7,IF(AV18&lt;=設定シート!$M$36,9,11)))</f>
        <v>11</v>
      </c>
      <c r="AY18" s="297"/>
      <c r="AZ18" s="295"/>
      <c r="BA18" s="299">
        <f t="shared" ref="BA18" si="0">AN18</f>
        <v>0</v>
      </c>
      <c r="BB18" s="295"/>
      <c r="BC18" s="295"/>
      <c r="BD18" s="263">
        <v>3</v>
      </c>
      <c r="BE18" s="262">
        <v>3</v>
      </c>
      <c r="BF18" s="253">
        <v>3</v>
      </c>
      <c r="BG18" s="254">
        <f t="shared" ref="BG18:BH33" si="1">BG17+$BJ$14</f>
        <v>101</v>
      </c>
      <c r="BH18" s="254">
        <f t="shared" si="1"/>
        <v>117</v>
      </c>
      <c r="BI18" s="257" t="str">
        <f ca="1">IF(COUNTA(INDIRECT(ADDRESS(BG18,2)):INDIRECT(ADDRESS(BH18,2)))&gt;0,COUNTA(INDIRECT(ADDRESS(BG18,2)):INDIRECT(ADDRESS(BH18,2))),"")</f>
        <v/>
      </c>
      <c r="BJ18" s="143"/>
      <c r="BL18" s="184"/>
      <c r="BM18" s="184"/>
    </row>
    <row r="19" spans="2:65" ht="18" customHeight="1">
      <c r="B19" s="405"/>
      <c r="C19" s="406"/>
      <c r="D19" s="406"/>
      <c r="E19" s="406"/>
      <c r="F19" s="406"/>
      <c r="G19" s="406"/>
      <c r="H19" s="406"/>
      <c r="I19" s="407"/>
      <c r="J19" s="405"/>
      <c r="K19" s="406"/>
      <c r="L19" s="406"/>
      <c r="M19" s="406"/>
      <c r="N19" s="409"/>
      <c r="O19" s="146"/>
      <c r="P19" s="313" t="s">
        <v>48</v>
      </c>
      <c r="Q19" s="55"/>
      <c r="R19" s="313" t="s">
        <v>49</v>
      </c>
      <c r="S19" s="147"/>
      <c r="T19" s="562" t="s">
        <v>21</v>
      </c>
      <c r="U19" s="563"/>
      <c r="V19" s="424"/>
      <c r="W19" s="425"/>
      <c r="X19" s="425"/>
      <c r="Y19" s="426"/>
      <c r="Z19" s="450"/>
      <c r="AA19" s="451"/>
      <c r="AB19" s="451"/>
      <c r="AC19" s="451"/>
      <c r="AD19" s="450"/>
      <c r="AE19" s="451"/>
      <c r="AF19" s="451"/>
      <c r="AG19" s="452"/>
      <c r="AH19" s="398">
        <f>IF(V18="賃金で算定",0,V19+Z19-AD19)</f>
        <v>0</v>
      </c>
      <c r="AI19" s="398"/>
      <c r="AJ19" s="398"/>
      <c r="AK19" s="399"/>
      <c r="AL19" s="400">
        <f>IF(V18="賃金で算定","賃金で算定",IF(OR(V19=0,$F$26="",AV18=""),0,IF(AW18="昔",VLOOKUP($F$26,労務比率,AX18,FALSE),IF(AW18="上",VLOOKUP($F$26,労務比率,AX18,FALSE),IF(AW18="中",VLOOKUP($F$26,労務比率,AX18,FALSE),VLOOKUP($F$26,労務比率,AX18,FALSE))))))</f>
        <v>0</v>
      </c>
      <c r="AM19" s="401"/>
      <c r="AN19" s="355">
        <f>IF(V18="賃金で算定",0,INT(AH19*AL19/100))</f>
        <v>0</v>
      </c>
      <c r="AO19" s="356"/>
      <c r="AP19" s="356"/>
      <c r="AQ19" s="356"/>
      <c r="AR19" s="356"/>
      <c r="AS19" s="41"/>
      <c r="AV19" s="57"/>
      <c r="AW19" s="59"/>
      <c r="AX19" s="230"/>
      <c r="AY19" s="298">
        <f>AH19</f>
        <v>0</v>
      </c>
      <c r="AZ19" s="296">
        <f>IF(AV18&lt;=設定シート!C$85,AH19,IF(AND(AV18&gt;=設定シート!E$85,AV18&lt;=設定シート!G$85),AH19*105/108,AH19))</f>
        <v>0</v>
      </c>
      <c r="BA19" s="293"/>
      <c r="BB19" s="296">
        <f t="shared" ref="BB19" si="2">IF($AL19="賃金で算定",0,INT(AY19*$AL19/100))</f>
        <v>0</v>
      </c>
      <c r="BC19" s="296">
        <f>IF(AY19=AZ19,BB19,AZ19*$AL19/100)</f>
        <v>0</v>
      </c>
      <c r="BE19" s="182">
        <v>4</v>
      </c>
      <c r="BF19" s="253">
        <v>4</v>
      </c>
      <c r="BG19" s="254">
        <f t="shared" si="1"/>
        <v>142</v>
      </c>
      <c r="BH19" s="254">
        <f t="shared" si="1"/>
        <v>158</v>
      </c>
      <c r="BI19" s="257" t="str">
        <f ca="1">IF(COUNTA(INDIRECT(ADDRESS(BG19,2)):INDIRECT(ADDRESS(BH19,2)))&gt;0,COUNTA(INDIRECT(ADDRESS(BG19,2)):INDIRECT(ADDRESS(BH19,2))),"")</f>
        <v/>
      </c>
      <c r="BJ19" s="143"/>
      <c r="BL19" s="184">
        <f>IF(AY19=AZ19,0,1)</f>
        <v>0</v>
      </c>
      <c r="BM19" s="184" t="str">
        <f>IF(BL19=1,AL19,"")</f>
        <v/>
      </c>
    </row>
    <row r="20" spans="2:65" ht="18" customHeight="1">
      <c r="B20" s="402"/>
      <c r="C20" s="403"/>
      <c r="D20" s="403"/>
      <c r="E20" s="403"/>
      <c r="F20" s="403"/>
      <c r="G20" s="403"/>
      <c r="H20" s="403"/>
      <c r="I20" s="404"/>
      <c r="J20" s="402"/>
      <c r="K20" s="403"/>
      <c r="L20" s="403"/>
      <c r="M20" s="403"/>
      <c r="N20" s="408"/>
      <c r="O20" s="330"/>
      <c r="P20" s="314" t="s">
        <v>48</v>
      </c>
      <c r="Q20" s="54"/>
      <c r="R20" s="314" t="s">
        <v>49</v>
      </c>
      <c r="S20" s="144"/>
      <c r="T20" s="520" t="s">
        <v>50</v>
      </c>
      <c r="U20" s="521"/>
      <c r="V20" s="413"/>
      <c r="W20" s="414"/>
      <c r="X20" s="414"/>
      <c r="Y20" s="45"/>
      <c r="Z20" s="43"/>
      <c r="AA20" s="44"/>
      <c r="AB20" s="44"/>
      <c r="AC20" s="45"/>
      <c r="AD20" s="43"/>
      <c r="AE20" s="44"/>
      <c r="AF20" s="44"/>
      <c r="AG20" s="50"/>
      <c r="AH20" s="395">
        <f>IF(V20="賃金で算定",V21+Z21-AD21,0)</f>
        <v>0</v>
      </c>
      <c r="AI20" s="396"/>
      <c r="AJ20" s="396"/>
      <c r="AK20" s="397"/>
      <c r="AL20" s="70"/>
      <c r="AM20" s="71"/>
      <c r="AN20" s="357"/>
      <c r="AO20" s="358"/>
      <c r="AP20" s="358"/>
      <c r="AQ20" s="358"/>
      <c r="AR20" s="358"/>
      <c r="AS20" s="42"/>
      <c r="AV20" s="57" t="str">
        <f>IF(OR(O20="",Q20=""),"", IF(O20&lt;20,DATE(O20+118,Q20,IF(S20="",1,S20)),DATE(O20+88,Q20,IF(S20="",1,S20))))</f>
        <v/>
      </c>
      <c r="AW20" s="59" t="str">
        <f>IF(AV20&lt;=設定シート!C$15,"昔",IF(AV20&lt;=設定シート!E$15,"上",IF(AV20&lt;=設定シート!G$15,"中","下")))</f>
        <v>下</v>
      </c>
      <c r="AX20" s="230">
        <f>IF(AV20&lt;=設定シート!$E$36,5,IF(AV20&lt;=設定シート!$I$36,7,IF(AV20&lt;=設定シート!$M$36,9,11)))</f>
        <v>11</v>
      </c>
      <c r="AY20" s="297"/>
      <c r="AZ20" s="295"/>
      <c r="BA20" s="299">
        <f t="shared" ref="BA20" si="3">AN20</f>
        <v>0</v>
      </c>
      <c r="BB20" s="295"/>
      <c r="BC20" s="295"/>
      <c r="BE20" s="182">
        <v>5</v>
      </c>
      <c r="BF20" s="253">
        <v>5</v>
      </c>
      <c r="BG20" s="254">
        <f t="shared" si="1"/>
        <v>183</v>
      </c>
      <c r="BH20" s="254">
        <f t="shared" si="1"/>
        <v>199</v>
      </c>
      <c r="BI20" s="257" t="str">
        <f ca="1">IF(COUNTA(INDIRECT(ADDRESS(BG20,2)):INDIRECT(ADDRESS(BH20,2)))&gt;0,COUNTA(INDIRECT(ADDRESS(BG20,2)):INDIRECT(ADDRESS(BH20,2))),"")</f>
        <v/>
      </c>
      <c r="BJ20" s="143"/>
    </row>
    <row r="21" spans="2:65" ht="18" customHeight="1">
      <c r="B21" s="405"/>
      <c r="C21" s="406"/>
      <c r="D21" s="406"/>
      <c r="E21" s="406"/>
      <c r="F21" s="406"/>
      <c r="G21" s="406"/>
      <c r="H21" s="406"/>
      <c r="I21" s="407"/>
      <c r="J21" s="405"/>
      <c r="K21" s="406"/>
      <c r="L21" s="406"/>
      <c r="M21" s="406"/>
      <c r="N21" s="409"/>
      <c r="O21" s="146"/>
      <c r="P21" s="312" t="s">
        <v>48</v>
      </c>
      <c r="Q21" s="55"/>
      <c r="R21" s="312" t="s">
        <v>49</v>
      </c>
      <c r="S21" s="147"/>
      <c r="T21" s="562" t="s">
        <v>51</v>
      </c>
      <c r="U21" s="563"/>
      <c r="V21" s="424"/>
      <c r="W21" s="425"/>
      <c r="X21" s="425"/>
      <c r="Y21" s="426"/>
      <c r="Z21" s="424"/>
      <c r="AA21" s="425"/>
      <c r="AB21" s="425"/>
      <c r="AC21" s="425"/>
      <c r="AD21" s="424"/>
      <c r="AE21" s="425"/>
      <c r="AF21" s="425"/>
      <c r="AG21" s="426"/>
      <c r="AH21" s="398">
        <f>IF(V20="賃金で算定",0,V21+Z21-AD21)</f>
        <v>0</v>
      </c>
      <c r="AI21" s="398"/>
      <c r="AJ21" s="398"/>
      <c r="AK21" s="399"/>
      <c r="AL21" s="400">
        <f>IF(V20="賃金で算定","賃金で算定",IF(OR(V21=0,$F$26="",AV20=""),0,IF(AW20="昔",VLOOKUP($F$26,労務比率,AX20,FALSE),IF(AW20="上",VLOOKUP($F$26,労務比率,AX20,FALSE),IF(AW20="中",VLOOKUP($F$26,労務比率,AX20,FALSE),VLOOKUP($F$26,労務比率,AX20,FALSE))))))</f>
        <v>0</v>
      </c>
      <c r="AM21" s="401"/>
      <c r="AN21" s="355">
        <f>IF(V20="賃金で算定",0,INT(AH21*AL21/100))</f>
        <v>0</v>
      </c>
      <c r="AO21" s="356"/>
      <c r="AP21" s="356"/>
      <c r="AQ21" s="356"/>
      <c r="AR21" s="356"/>
      <c r="AS21" s="41"/>
      <c r="AV21" s="57"/>
      <c r="AW21" s="59"/>
      <c r="AX21" s="230"/>
      <c r="AY21" s="298">
        <f>AH21</f>
        <v>0</v>
      </c>
      <c r="AZ21" s="296">
        <f>IF(AV20&lt;=設定シート!C$85,AH21,IF(AND(AV20&gt;=設定シート!E$85,AV20&lt;=設定シート!G$85),AH21*105/108,AH21))</f>
        <v>0</v>
      </c>
      <c r="BA21" s="293"/>
      <c r="BB21" s="296">
        <f t="shared" ref="BB21" si="4">IF($AL21="賃金で算定",0,INT(AY21*$AL21/100))</f>
        <v>0</v>
      </c>
      <c r="BC21" s="296">
        <f>IF(AY21=AZ21,BB21,AZ21*$AL21/100)</f>
        <v>0</v>
      </c>
      <c r="BE21" s="182">
        <v>6</v>
      </c>
      <c r="BF21" s="253">
        <v>6</v>
      </c>
      <c r="BG21" s="254">
        <f t="shared" si="1"/>
        <v>224</v>
      </c>
      <c r="BH21" s="254">
        <f t="shared" si="1"/>
        <v>240</v>
      </c>
      <c r="BI21" s="257" t="str">
        <f ca="1">IF(COUNTA(INDIRECT(ADDRESS(BG21,2)):INDIRECT(ADDRESS(BH21,2)))&gt;0,COUNTA(INDIRECT(ADDRESS(BG21,2)):INDIRECT(ADDRESS(BH21,2))),"")</f>
        <v/>
      </c>
      <c r="BJ21" s="143"/>
      <c r="BL21" s="184">
        <f>IF(AY21=AZ21,0,1)</f>
        <v>0</v>
      </c>
      <c r="BM21" s="184" t="str">
        <f>IF(BL21=1,AL21,"")</f>
        <v/>
      </c>
    </row>
    <row r="22" spans="2:65" ht="18" customHeight="1">
      <c r="B22" s="402"/>
      <c r="C22" s="403"/>
      <c r="D22" s="403"/>
      <c r="E22" s="403"/>
      <c r="F22" s="403"/>
      <c r="G22" s="403"/>
      <c r="H22" s="403"/>
      <c r="I22" s="404"/>
      <c r="J22" s="402"/>
      <c r="K22" s="403"/>
      <c r="L22" s="403"/>
      <c r="M22" s="403"/>
      <c r="N22" s="408"/>
      <c r="O22" s="330"/>
      <c r="P22" s="313" t="s">
        <v>48</v>
      </c>
      <c r="Q22" s="54"/>
      <c r="R22" s="313" t="s">
        <v>49</v>
      </c>
      <c r="S22" s="144"/>
      <c r="T22" s="520" t="s">
        <v>50</v>
      </c>
      <c r="U22" s="521"/>
      <c r="V22" s="413"/>
      <c r="W22" s="414"/>
      <c r="X22" s="414"/>
      <c r="Y22" s="51"/>
      <c r="Z22" s="39"/>
      <c r="AA22" s="40"/>
      <c r="AB22" s="40"/>
      <c r="AC22" s="51"/>
      <c r="AD22" s="39"/>
      <c r="AE22" s="40"/>
      <c r="AF22" s="40"/>
      <c r="AG22" s="52"/>
      <c r="AH22" s="395">
        <f>IF(V22="賃金で算定",V23+Z23-AD23,0)</f>
        <v>0</v>
      </c>
      <c r="AI22" s="396"/>
      <c r="AJ22" s="396"/>
      <c r="AK22" s="397"/>
      <c r="AL22" s="70"/>
      <c r="AM22" s="71"/>
      <c r="AN22" s="357"/>
      <c r="AO22" s="358"/>
      <c r="AP22" s="358"/>
      <c r="AQ22" s="358"/>
      <c r="AR22" s="358"/>
      <c r="AS22" s="42"/>
      <c r="AV22" s="57" t="str">
        <f>IF(OR(O22="",Q22=""),"", IF(O22&lt;20,DATE(O22+118,Q22,IF(S22="",1,S22)),DATE(O22+88,Q22,IF(S22="",1,S22))))</f>
        <v/>
      </c>
      <c r="AW22" s="59" t="str">
        <f>IF(AV22&lt;=設定シート!C$15,"昔",IF(AV22&lt;=設定シート!E$15,"上",IF(AV22&lt;=設定シート!G$15,"中","下")))</f>
        <v>下</v>
      </c>
      <c r="AX22" s="230">
        <f>IF(AV22&lt;=設定シート!$E$36,5,IF(AV22&lt;=設定シート!$I$36,7,IF(AV22&lt;=設定シート!$M$36,9,11)))</f>
        <v>11</v>
      </c>
      <c r="AY22" s="297"/>
      <c r="AZ22" s="295"/>
      <c r="BA22" s="299">
        <f t="shared" ref="BA22" si="5">AN22</f>
        <v>0</v>
      </c>
      <c r="BB22" s="295"/>
      <c r="BC22" s="295"/>
      <c r="BE22" s="182">
        <v>7</v>
      </c>
      <c r="BF22" s="253">
        <v>7</v>
      </c>
      <c r="BG22" s="254">
        <f t="shared" si="1"/>
        <v>265</v>
      </c>
      <c r="BH22" s="254">
        <f t="shared" si="1"/>
        <v>281</v>
      </c>
      <c r="BI22" s="257" t="str">
        <f ca="1">IF(COUNTA(INDIRECT(ADDRESS(BG22,2)):INDIRECT(ADDRESS(BH22,2)))&gt;0,COUNTA(INDIRECT(ADDRESS(BG22,2)):INDIRECT(ADDRESS(BH22,2))),"")</f>
        <v/>
      </c>
      <c r="BJ22" s="143"/>
    </row>
    <row r="23" spans="2:65" ht="18" customHeight="1">
      <c r="B23" s="405"/>
      <c r="C23" s="406"/>
      <c r="D23" s="406"/>
      <c r="E23" s="406"/>
      <c r="F23" s="406"/>
      <c r="G23" s="406"/>
      <c r="H23" s="406"/>
      <c r="I23" s="407"/>
      <c r="J23" s="405"/>
      <c r="K23" s="406"/>
      <c r="L23" s="406"/>
      <c r="M23" s="406"/>
      <c r="N23" s="409"/>
      <c r="O23" s="146"/>
      <c r="P23" s="312" t="s">
        <v>48</v>
      </c>
      <c r="Q23" s="55"/>
      <c r="R23" s="312" t="s">
        <v>49</v>
      </c>
      <c r="S23" s="147"/>
      <c r="T23" s="562" t="s">
        <v>51</v>
      </c>
      <c r="U23" s="563"/>
      <c r="V23" s="424"/>
      <c r="W23" s="425"/>
      <c r="X23" s="425"/>
      <c r="Y23" s="426"/>
      <c r="Z23" s="450"/>
      <c r="AA23" s="451"/>
      <c r="AB23" s="451"/>
      <c r="AC23" s="451"/>
      <c r="AD23" s="450"/>
      <c r="AE23" s="451"/>
      <c r="AF23" s="451"/>
      <c r="AG23" s="452"/>
      <c r="AH23" s="398">
        <f>IF(V22="賃金で算定",0,V23+Z23-AD23)</f>
        <v>0</v>
      </c>
      <c r="AI23" s="398"/>
      <c r="AJ23" s="398"/>
      <c r="AK23" s="399"/>
      <c r="AL23" s="400">
        <f>IF(V22="賃金で算定","賃金で算定",IF(OR(V23=0,$F$26="",AV22=""),0,IF(AW22="昔",VLOOKUP($F$26,労務比率,AX22,FALSE),IF(AW22="上",VLOOKUP($F$26,労務比率,AX22,FALSE),IF(AW22="中",VLOOKUP($F$26,労務比率,AX22,FALSE),VLOOKUP($F$26,労務比率,AX22,FALSE))))))</f>
        <v>0</v>
      </c>
      <c r="AM23" s="401"/>
      <c r="AN23" s="355">
        <f>IF(V22="賃金で算定",0,INT(AH23*AL23/100))</f>
        <v>0</v>
      </c>
      <c r="AO23" s="356"/>
      <c r="AP23" s="356"/>
      <c r="AQ23" s="356"/>
      <c r="AR23" s="356"/>
      <c r="AS23" s="41"/>
      <c r="AV23" s="57"/>
      <c r="AW23" s="59"/>
      <c r="AX23" s="230"/>
      <c r="AY23" s="298">
        <f>AH23</f>
        <v>0</v>
      </c>
      <c r="AZ23" s="296">
        <f>IF(AV22&lt;=設定シート!C$85,AH23,IF(AND(AV22&gt;=設定シート!E$85,AV22&lt;=設定シート!G$85),AH23*105/108,AH23))</f>
        <v>0</v>
      </c>
      <c r="BA23" s="293"/>
      <c r="BB23" s="296">
        <f t="shared" ref="BB23" si="6">IF($AL23="賃金で算定",0,INT(AY23*$AL23/100))</f>
        <v>0</v>
      </c>
      <c r="BC23" s="296">
        <f>IF(AY23=AZ23,BB23,AZ23*$AL23/100)</f>
        <v>0</v>
      </c>
      <c r="BE23" s="182">
        <v>8</v>
      </c>
      <c r="BF23" s="253">
        <v>8</v>
      </c>
      <c r="BG23" s="254">
        <f t="shared" si="1"/>
        <v>306</v>
      </c>
      <c r="BH23" s="254">
        <f t="shared" si="1"/>
        <v>322</v>
      </c>
      <c r="BI23" s="257" t="str">
        <f ca="1">IF(COUNTA(INDIRECT(ADDRESS(BG23,2)):INDIRECT(ADDRESS(BH23,2)))&gt;0,COUNTA(INDIRECT(ADDRESS(BG23,2)):INDIRECT(ADDRESS(BH23,2))),"")</f>
        <v/>
      </c>
      <c r="BJ23" s="143"/>
      <c r="BL23" s="184">
        <f>IF(AY23=AZ23,0,1)</f>
        <v>0</v>
      </c>
      <c r="BM23" s="184" t="str">
        <f>IF(BL23=1,AL23,"")</f>
        <v/>
      </c>
    </row>
    <row r="24" spans="2:65" ht="18" customHeight="1">
      <c r="B24" s="402"/>
      <c r="C24" s="403"/>
      <c r="D24" s="403"/>
      <c r="E24" s="403"/>
      <c r="F24" s="403"/>
      <c r="G24" s="403"/>
      <c r="H24" s="403"/>
      <c r="I24" s="404"/>
      <c r="J24" s="402"/>
      <c r="K24" s="403"/>
      <c r="L24" s="403"/>
      <c r="M24" s="403"/>
      <c r="N24" s="408"/>
      <c r="O24" s="330"/>
      <c r="P24" s="313" t="s">
        <v>48</v>
      </c>
      <c r="Q24" s="54"/>
      <c r="R24" s="313" t="s">
        <v>49</v>
      </c>
      <c r="S24" s="144"/>
      <c r="T24" s="520" t="s">
        <v>50</v>
      </c>
      <c r="U24" s="521"/>
      <c r="V24" s="413"/>
      <c r="W24" s="414"/>
      <c r="X24" s="414"/>
      <c r="Y24" s="45"/>
      <c r="Z24" s="43"/>
      <c r="AA24" s="44"/>
      <c r="AB24" s="44"/>
      <c r="AC24" s="45"/>
      <c r="AD24" s="43"/>
      <c r="AE24" s="44"/>
      <c r="AF24" s="44"/>
      <c r="AG24" s="50"/>
      <c r="AH24" s="395">
        <f>IF(V24="賃金で算定",V25+Z25-AD25,0)</f>
        <v>0</v>
      </c>
      <c r="AI24" s="396"/>
      <c r="AJ24" s="396"/>
      <c r="AK24" s="397"/>
      <c r="AL24" s="70"/>
      <c r="AM24" s="71"/>
      <c r="AN24" s="357"/>
      <c r="AO24" s="358"/>
      <c r="AP24" s="358"/>
      <c r="AQ24" s="358"/>
      <c r="AR24" s="358"/>
      <c r="AS24" s="42"/>
      <c r="AV24" s="57" t="str">
        <f>IF(OR(O24="",Q24=""),"", IF(O24&lt;20,DATE(O24+118,Q24,IF(S24="",1,S24)),DATE(O24+88,Q24,IF(S24="",1,S24))))</f>
        <v/>
      </c>
      <c r="AW24" s="59" t="str">
        <f>IF(AV24&lt;=設定シート!C$15,"昔",IF(AV24&lt;=設定シート!E$15,"上",IF(AV24&lt;=設定シート!G$15,"中","下")))</f>
        <v>下</v>
      </c>
      <c r="AX24" s="230">
        <f>IF(AV24&lt;=設定シート!$E$36,5,IF(AV24&lt;=設定シート!$I$36,7,IF(AV24&lt;=設定シート!$M$36,9,11)))</f>
        <v>11</v>
      </c>
      <c r="AY24" s="297"/>
      <c r="AZ24" s="295"/>
      <c r="BA24" s="299">
        <f t="shared" ref="BA24" si="7">AN24</f>
        <v>0</v>
      </c>
      <c r="BB24" s="295"/>
      <c r="BC24" s="295"/>
      <c r="BE24" s="182">
        <v>9</v>
      </c>
      <c r="BF24" s="253">
        <v>9</v>
      </c>
      <c r="BG24" s="254">
        <f t="shared" si="1"/>
        <v>347</v>
      </c>
      <c r="BH24" s="254">
        <f t="shared" si="1"/>
        <v>363</v>
      </c>
      <c r="BI24" s="257" t="str">
        <f ca="1">IF(COUNTA(INDIRECT(ADDRESS(BG24,2)):INDIRECT(ADDRESS(BH24,2)))&gt;0,COUNTA(INDIRECT(ADDRESS(BG24,2)):INDIRECT(ADDRESS(BH24,2))),"")</f>
        <v/>
      </c>
      <c r="BJ24" s="143"/>
    </row>
    <row r="25" spans="2:65" ht="18" customHeight="1">
      <c r="B25" s="405"/>
      <c r="C25" s="406"/>
      <c r="D25" s="406"/>
      <c r="E25" s="406"/>
      <c r="F25" s="406"/>
      <c r="G25" s="406"/>
      <c r="H25" s="406"/>
      <c r="I25" s="407"/>
      <c r="J25" s="405"/>
      <c r="K25" s="406"/>
      <c r="L25" s="406"/>
      <c r="M25" s="406"/>
      <c r="N25" s="409"/>
      <c r="O25" s="56"/>
      <c r="P25" s="18" t="s">
        <v>48</v>
      </c>
      <c r="Q25" s="55"/>
      <c r="R25" s="18" t="s">
        <v>49</v>
      </c>
      <c r="S25" s="56"/>
      <c r="T25" s="562" t="s">
        <v>51</v>
      </c>
      <c r="U25" s="562"/>
      <c r="V25" s="424"/>
      <c r="W25" s="425"/>
      <c r="X25" s="425"/>
      <c r="Y25" s="426"/>
      <c r="Z25" s="424"/>
      <c r="AA25" s="425"/>
      <c r="AB25" s="425"/>
      <c r="AC25" s="425"/>
      <c r="AD25" s="450"/>
      <c r="AE25" s="451"/>
      <c r="AF25" s="451"/>
      <c r="AG25" s="452"/>
      <c r="AH25" s="398">
        <f>IF(V24="賃金で算定",0,V25+Z25-AD25)</f>
        <v>0</v>
      </c>
      <c r="AI25" s="398"/>
      <c r="AJ25" s="398"/>
      <c r="AK25" s="399"/>
      <c r="AL25" s="400">
        <f>IF(V24="賃金で算定","賃金で算定",IF(OR(V25=0,$F$26="",AV24=""),0,IF(AW24="昔",VLOOKUP($F$26,労務比率,AX24,FALSE),IF(AW24="上",VLOOKUP($F$26,労務比率,AX24,FALSE),IF(AW24="中",VLOOKUP($F$26,労務比率,AX24,FALSE),VLOOKUP($F$26,労務比率,AX24,FALSE))))))</f>
        <v>0</v>
      </c>
      <c r="AM25" s="401"/>
      <c r="AN25" s="355">
        <f>IF(V24="賃金で算定",0,INT(AH25*AL25/100))</f>
        <v>0</v>
      </c>
      <c r="AO25" s="356"/>
      <c r="AP25" s="356"/>
      <c r="AQ25" s="356"/>
      <c r="AR25" s="356"/>
      <c r="AS25" s="41"/>
      <c r="AV25" s="58"/>
      <c r="AW25" s="59"/>
      <c r="AX25" s="230"/>
      <c r="AY25" s="298">
        <f>AH25</f>
        <v>0</v>
      </c>
      <c r="AZ25" s="296">
        <f>IF(AV24&lt;=設定シート!C$85,AH25,IF(AND(AV24&gt;=設定シート!E$85,AV24&lt;=設定シート!G$85),AH25*105/108,AH25))</f>
        <v>0</v>
      </c>
      <c r="BA25" s="293"/>
      <c r="BB25" s="296">
        <f t="shared" ref="BB25" si="8">IF($AL25="賃金で算定",0,INT(AY25*$AL25/100))</f>
        <v>0</v>
      </c>
      <c r="BC25" s="296">
        <f>IF(AY25=AZ25,BB25,AZ25*$AL25/100)</f>
        <v>0</v>
      </c>
      <c r="BE25" s="182">
        <v>10</v>
      </c>
      <c r="BF25" s="253">
        <v>10</v>
      </c>
      <c r="BG25" s="254">
        <f t="shared" si="1"/>
        <v>388</v>
      </c>
      <c r="BH25" s="254">
        <f t="shared" si="1"/>
        <v>404</v>
      </c>
      <c r="BI25" s="257" t="str">
        <f ca="1">IF(COUNTA(INDIRECT(ADDRESS(BG25,2)):INDIRECT(ADDRESS(BH25,2)))&gt;0,COUNTA(INDIRECT(ADDRESS(BG25,2)):INDIRECT(ADDRESS(BH25,2))),"")</f>
        <v/>
      </c>
      <c r="BJ25" s="143"/>
      <c r="BL25" s="184">
        <f>IF(AY25=AZ25,0,1)</f>
        <v>0</v>
      </c>
      <c r="BM25" s="184" t="str">
        <f>IF(BL25=1,AL25,"")</f>
        <v/>
      </c>
    </row>
    <row r="26" spans="2:65" ht="18" customHeight="1">
      <c r="B26" s="367" t="s">
        <v>90</v>
      </c>
      <c r="C26" s="368"/>
      <c r="D26" s="368"/>
      <c r="E26" s="369"/>
      <c r="F26" s="583"/>
      <c r="G26" s="416"/>
      <c r="H26" s="416"/>
      <c r="I26" s="416"/>
      <c r="J26" s="416"/>
      <c r="K26" s="416"/>
      <c r="L26" s="416"/>
      <c r="M26" s="416"/>
      <c r="N26" s="417"/>
      <c r="O26" s="367" t="s">
        <v>52</v>
      </c>
      <c r="P26" s="368"/>
      <c r="Q26" s="368"/>
      <c r="R26" s="368"/>
      <c r="S26" s="368"/>
      <c r="T26" s="368"/>
      <c r="U26" s="369"/>
      <c r="V26" s="395">
        <f>AH26</f>
        <v>0</v>
      </c>
      <c r="W26" s="396"/>
      <c r="X26" s="396"/>
      <c r="Y26" s="397"/>
      <c r="Z26" s="43"/>
      <c r="AA26" s="44"/>
      <c r="AB26" s="44"/>
      <c r="AC26" s="45"/>
      <c r="AD26" s="43"/>
      <c r="AE26" s="44"/>
      <c r="AF26" s="44"/>
      <c r="AG26" s="45"/>
      <c r="AH26" s="395">
        <f>AH16+AH18+AH20+AH22+AH24</f>
        <v>0</v>
      </c>
      <c r="AI26" s="396"/>
      <c r="AJ26" s="396"/>
      <c r="AK26" s="397"/>
      <c r="AL26" s="72"/>
      <c r="AM26" s="73"/>
      <c r="AN26" s="395">
        <f>AN16+AN18+AN20+AN22+AN24</f>
        <v>0</v>
      </c>
      <c r="AO26" s="396"/>
      <c r="AP26" s="396"/>
      <c r="AQ26" s="396"/>
      <c r="AR26" s="396"/>
      <c r="AS26" s="42"/>
      <c r="AV26" s="53"/>
      <c r="AW26" s="53"/>
      <c r="AX26" s="230"/>
      <c r="AY26" s="297"/>
      <c r="AZ26" s="300"/>
      <c r="BA26" s="307">
        <f>BA16+BA18+BA20+BA22+BA24</f>
        <v>0</v>
      </c>
      <c r="BB26" s="308">
        <f>BB17+BB19+BB21+BB23+BB25</f>
        <v>0</v>
      </c>
      <c r="BC26" s="308">
        <f>SUMIF(BL17:BL25,0,BC17:BC25)+ROUNDDOWN(ROUNDDOWN(BL26*105/108,0)*BM26/100,0)</f>
        <v>0</v>
      </c>
      <c r="BE26" s="182">
        <v>11</v>
      </c>
      <c r="BF26" s="253">
        <v>11</v>
      </c>
      <c r="BG26" s="254">
        <f t="shared" si="1"/>
        <v>429</v>
      </c>
      <c r="BH26" s="254">
        <f t="shared" si="1"/>
        <v>445</v>
      </c>
      <c r="BI26" s="257" t="str">
        <f ca="1">IF(COUNTA(INDIRECT(ADDRESS(BG26,2)):INDIRECT(ADDRESS(BH26,2)))&gt;0,COUNTA(INDIRECT(ADDRESS(BG26,2)):INDIRECT(ADDRESS(BH26,2))),"")</f>
        <v/>
      </c>
      <c r="BJ26" s="143"/>
      <c r="BL26" s="184">
        <f>SUMIF(BL17:BL25,1,AH17:AK25)</f>
        <v>0</v>
      </c>
      <c r="BM26" s="184">
        <f>IF(COUNT(BM17:BM25)=0,0,SUM(BM17:BM25)/COUNT(BM17:BM25))</f>
        <v>0</v>
      </c>
    </row>
    <row r="27" spans="2:65" ht="18" customHeight="1" thickBot="1">
      <c r="B27" s="370"/>
      <c r="C27" s="371"/>
      <c r="D27" s="371"/>
      <c r="E27" s="372"/>
      <c r="F27" s="584"/>
      <c r="G27" s="419"/>
      <c r="H27" s="419"/>
      <c r="I27" s="419"/>
      <c r="J27" s="419"/>
      <c r="K27" s="419"/>
      <c r="L27" s="419"/>
      <c r="M27" s="419"/>
      <c r="N27" s="420"/>
      <c r="O27" s="370"/>
      <c r="P27" s="371"/>
      <c r="Q27" s="371"/>
      <c r="R27" s="371"/>
      <c r="S27" s="371"/>
      <c r="T27" s="371"/>
      <c r="U27" s="372"/>
      <c r="V27" s="473">
        <f>V17+V19+V21+V23+V25-V26</f>
        <v>0</v>
      </c>
      <c r="W27" s="512"/>
      <c r="X27" s="512"/>
      <c r="Y27" s="515"/>
      <c r="Z27" s="473">
        <f>Z17+Z19+Z21+Z23+Z25</f>
        <v>0</v>
      </c>
      <c r="AA27" s="513"/>
      <c r="AB27" s="513"/>
      <c r="AC27" s="514"/>
      <c r="AD27" s="473">
        <f>AD17+AD19+AD21+AD23+AD25</f>
        <v>0</v>
      </c>
      <c r="AE27" s="513"/>
      <c r="AF27" s="513"/>
      <c r="AG27" s="514"/>
      <c r="AH27" s="473">
        <f>AY27</f>
        <v>0</v>
      </c>
      <c r="AI27" s="398"/>
      <c r="AJ27" s="398"/>
      <c r="AK27" s="398"/>
      <c r="AL27" s="264"/>
      <c r="AM27" s="265"/>
      <c r="AN27" s="473">
        <f>BB27</f>
        <v>0</v>
      </c>
      <c r="AO27" s="512"/>
      <c r="AP27" s="512"/>
      <c r="AQ27" s="512"/>
      <c r="AR27" s="512"/>
      <c r="AS27" s="275"/>
      <c r="AV27" s="53"/>
      <c r="AW27" s="53"/>
      <c r="AX27" s="230"/>
      <c r="AY27" s="303">
        <f>AY17+AY19+AY21+AY23+AY25</f>
        <v>0</v>
      </c>
      <c r="AZ27" s="305"/>
      <c r="BA27" s="305"/>
      <c r="BB27" s="301">
        <f>BB26</f>
        <v>0</v>
      </c>
      <c r="BC27" s="309"/>
      <c r="BE27" s="183">
        <v>12</v>
      </c>
      <c r="BF27" s="253">
        <v>12</v>
      </c>
      <c r="BG27" s="254">
        <f>BG26+$BJ$14</f>
        <v>470</v>
      </c>
      <c r="BH27" s="254">
        <f>BH26+$BJ$14</f>
        <v>486</v>
      </c>
      <c r="BI27" s="257" t="str">
        <f ca="1">IF(COUNTA(INDIRECT(ADDRESS(BG27,2)):INDIRECT(ADDRESS(BH27,2)))&gt;0,COUNTA(INDIRECT(ADDRESS(BG27,2)):INDIRECT(ADDRESS(BH27,2))),"")</f>
        <v/>
      </c>
      <c r="BJ27" s="143"/>
    </row>
    <row r="28" spans="2:65" ht="18" customHeight="1">
      <c r="B28" s="373"/>
      <c r="C28" s="374"/>
      <c r="D28" s="374"/>
      <c r="E28" s="375"/>
      <c r="F28" s="422"/>
      <c r="G28" s="422"/>
      <c r="H28" s="422"/>
      <c r="I28" s="422"/>
      <c r="J28" s="422"/>
      <c r="K28" s="422"/>
      <c r="L28" s="422"/>
      <c r="M28" s="422"/>
      <c r="N28" s="423"/>
      <c r="O28" s="373"/>
      <c r="P28" s="374"/>
      <c r="Q28" s="374"/>
      <c r="R28" s="374"/>
      <c r="S28" s="374"/>
      <c r="T28" s="374"/>
      <c r="U28" s="375"/>
      <c r="V28" s="355"/>
      <c r="W28" s="356"/>
      <c r="X28" s="356"/>
      <c r="Y28" s="356"/>
      <c r="Z28" s="355"/>
      <c r="AA28" s="356"/>
      <c r="AB28" s="356"/>
      <c r="AC28" s="356"/>
      <c r="AD28" s="355"/>
      <c r="AE28" s="356"/>
      <c r="AF28" s="356"/>
      <c r="AG28" s="356"/>
      <c r="AH28" s="355">
        <f>AZ28</f>
        <v>0</v>
      </c>
      <c r="AI28" s="356"/>
      <c r="AJ28" s="356"/>
      <c r="AK28" s="412"/>
      <c r="AL28" s="76"/>
      <c r="AM28" s="77"/>
      <c r="AN28" s="355">
        <f>BC28</f>
        <v>0</v>
      </c>
      <c r="AO28" s="356"/>
      <c r="AP28" s="356"/>
      <c r="AQ28" s="356"/>
      <c r="AR28" s="356"/>
      <c r="AS28" s="41"/>
      <c r="AU28" s="149"/>
      <c r="AV28" s="53"/>
      <c r="AW28" s="53"/>
      <c r="AX28" s="230"/>
      <c r="AY28" s="304"/>
      <c r="AZ28" s="306">
        <f>IF(AZ17+AZ19+AZ21+AZ23+AZ25=AY27,0,ROUNDDOWN(AZ17+AZ19+AZ21+AZ23+AZ25,0))</f>
        <v>0</v>
      </c>
      <c r="BA28" s="302"/>
      <c r="BB28" s="302"/>
      <c r="BC28" s="306">
        <f>IF(BC26=BB27,0,BC26)</f>
        <v>0</v>
      </c>
      <c r="BF28" s="253">
        <v>13</v>
      </c>
      <c r="BG28" s="254">
        <f t="shared" si="1"/>
        <v>511</v>
      </c>
      <c r="BH28" s="254">
        <f t="shared" si="1"/>
        <v>527</v>
      </c>
      <c r="BI28" s="257" t="str">
        <f ca="1">IF(COUNTA(INDIRECT(ADDRESS(BG28,2)):INDIRECT(ADDRESS(BH28,2)))&gt;0,COUNTA(INDIRECT(ADDRESS(BG28,2)):INDIRECT(ADDRESS(BH28,2))),"")</f>
        <v/>
      </c>
      <c r="BJ28" s="143"/>
    </row>
    <row r="29" spans="2:65" ht="15.75" customHeight="1">
      <c r="D29" s="2" t="s">
        <v>22</v>
      </c>
      <c r="AD29" s="1" t="str">
        <f>IF(AND($F26="",$V26+$V27&gt;0),"事業の種類を選択してください。","")</f>
        <v/>
      </c>
      <c r="AN29" s="386">
        <f>IF(AN26=0,0,AN26+IF(AN28=0,AN27,AN28))</f>
        <v>0</v>
      </c>
      <c r="AO29" s="386"/>
      <c r="AP29" s="386"/>
      <c r="AQ29" s="386"/>
      <c r="AR29" s="386"/>
      <c r="AX29" s="230"/>
      <c r="AY29" s="230"/>
      <c r="AZ29" s="230"/>
      <c r="BA29" s="230"/>
      <c r="BB29" s="230"/>
      <c r="BC29" s="230"/>
      <c r="BE29" s="184"/>
      <c r="BF29" s="253">
        <v>14</v>
      </c>
      <c r="BG29" s="254">
        <f t="shared" si="1"/>
        <v>552</v>
      </c>
      <c r="BH29" s="254">
        <f t="shared" si="1"/>
        <v>568</v>
      </c>
      <c r="BI29" s="257" t="str">
        <f ca="1">IF(COUNTA(INDIRECT(ADDRESS(BG29,2)):INDIRECT(ADDRESS(BH29,2)))&gt;0,COUNTA(INDIRECT(ADDRESS(BG29,2)):INDIRECT(ADDRESS(BH29,2))),"")</f>
        <v/>
      </c>
      <c r="BJ29" s="53"/>
    </row>
    <row r="30" spans="2:65" ht="15" customHeight="1">
      <c r="AG30" s="19"/>
      <c r="AI30" s="20" t="s">
        <v>35</v>
      </c>
      <c r="AJ30" s="516"/>
      <c r="AK30" s="516"/>
      <c r="AL30" s="516"/>
      <c r="AM30" s="517" t="s">
        <v>214</v>
      </c>
      <c r="AN30" s="517"/>
      <c r="AO30" s="337"/>
      <c r="AP30" s="337"/>
      <c r="AQ30" s="337"/>
      <c r="AR30" s="337"/>
      <c r="AS30" s="21" t="s">
        <v>36</v>
      </c>
      <c r="AV30" s="57"/>
      <c r="AX30" s="230"/>
      <c r="AY30" s="230"/>
      <c r="AZ30" s="230"/>
      <c r="BA30" s="230"/>
      <c r="BB30" s="230"/>
      <c r="BC30" s="230"/>
      <c r="BD30" s="184"/>
      <c r="BE30" s="184"/>
      <c r="BF30" s="253">
        <v>15</v>
      </c>
      <c r="BG30" s="254">
        <f t="shared" si="1"/>
        <v>593</v>
      </c>
      <c r="BH30" s="254">
        <f t="shared" si="1"/>
        <v>609</v>
      </c>
      <c r="BI30" s="257" t="str">
        <f ca="1">IF(COUNTA(INDIRECT(ADDRESS(BG30,2)):INDIRECT(ADDRESS(BH30,2)))&gt;0,COUNTA(INDIRECT(ADDRESS(BG30,2)):INDIRECT(ADDRESS(BH30,2))),"")</f>
        <v/>
      </c>
      <c r="BJ30" s="184"/>
    </row>
    <row r="31" spans="2:65" ht="15" customHeight="1">
      <c r="D31" s="564"/>
      <c r="E31" s="564"/>
      <c r="F31" s="22" t="s">
        <v>0</v>
      </c>
      <c r="G31" s="564"/>
      <c r="H31" s="564"/>
      <c r="I31" s="22" t="s">
        <v>1</v>
      </c>
      <c r="J31" s="564"/>
      <c r="K31" s="564"/>
      <c r="L31" s="22" t="s">
        <v>23</v>
      </c>
      <c r="AG31" s="23"/>
      <c r="AI31" s="20" t="s">
        <v>37</v>
      </c>
      <c r="AJ31" s="337"/>
      <c r="AK31" s="337"/>
      <c r="AL31" s="30" t="s">
        <v>214</v>
      </c>
      <c r="AM31" s="337"/>
      <c r="AN31" s="337"/>
      <c r="AO31" s="30" t="s">
        <v>38</v>
      </c>
      <c r="AP31" s="337"/>
      <c r="AQ31" s="337"/>
      <c r="AR31" s="337"/>
      <c r="AS31" s="21" t="s">
        <v>39</v>
      </c>
      <c r="AX31" s="230"/>
      <c r="AY31" s="230"/>
      <c r="AZ31" s="230"/>
      <c r="BA31" s="230"/>
      <c r="BB31" s="230"/>
      <c r="BC31" s="230"/>
      <c r="BD31" s="184"/>
      <c r="BE31" s="184"/>
      <c r="BF31" s="253">
        <v>16</v>
      </c>
      <c r="BG31" s="254">
        <f t="shared" si="1"/>
        <v>634</v>
      </c>
      <c r="BH31" s="254">
        <f t="shared" si="1"/>
        <v>650</v>
      </c>
      <c r="BI31" s="257" t="str">
        <f ca="1">IF(COUNTA(INDIRECT(ADDRESS(BG31,2)):INDIRECT(ADDRESS(BH31,2)))&gt;0,COUNTA(INDIRECT(ADDRESS(BG31,2)):INDIRECT(ADDRESS(BH31,2))),"")</f>
        <v/>
      </c>
      <c r="BJ31" s="184"/>
    </row>
    <row r="32" spans="2:65" ht="18" customHeight="1">
      <c r="D32" s="19"/>
      <c r="E32" s="19"/>
      <c r="F32" s="19"/>
      <c r="G32" s="19"/>
      <c r="AA32" s="565" t="s">
        <v>24</v>
      </c>
      <c r="AB32" s="565"/>
      <c r="AC32" s="599"/>
      <c r="AD32" s="599"/>
      <c r="AE32" s="599"/>
      <c r="AF32" s="599"/>
      <c r="AG32" s="599"/>
      <c r="AH32" s="599"/>
      <c r="AI32" s="599"/>
      <c r="AJ32" s="599"/>
      <c r="AK32" s="599"/>
      <c r="AL32" s="599"/>
      <c r="AM32" s="599"/>
      <c r="AN32" s="599"/>
      <c r="AO32" s="599"/>
      <c r="AP32" s="599"/>
      <c r="AQ32" s="599"/>
      <c r="AR32" s="599"/>
      <c r="AS32" s="599"/>
      <c r="AX32" s="230"/>
      <c r="AY32" s="230"/>
      <c r="AZ32" s="230"/>
      <c r="BA32" s="230"/>
      <c r="BB32" s="230"/>
      <c r="BC32" s="230"/>
      <c r="BD32" s="184"/>
      <c r="BE32" s="184"/>
      <c r="BF32" s="253">
        <v>17</v>
      </c>
      <c r="BG32" s="254">
        <f t="shared" si="1"/>
        <v>675</v>
      </c>
      <c r="BH32" s="254">
        <f t="shared" si="1"/>
        <v>691</v>
      </c>
      <c r="BI32" s="257" t="str">
        <f ca="1">IF(COUNTA(INDIRECT(ADDRESS(BG32,2)):INDIRECT(ADDRESS(BH32,2)))&gt;0,COUNTA(INDIRECT(ADDRESS(BG32,2)):INDIRECT(ADDRESS(BH32,2))),"")</f>
        <v/>
      </c>
      <c r="BJ32" s="184"/>
    </row>
    <row r="33" spans="2:62" ht="15" customHeight="1">
      <c r="D33" s="5"/>
      <c r="E33" s="5"/>
      <c r="F33" s="5"/>
      <c r="G33" s="5"/>
      <c r="H33" s="17"/>
      <c r="I33" s="4"/>
      <c r="J33" s="4"/>
      <c r="K33" s="4"/>
      <c r="L33" s="4"/>
      <c r="M33" s="4"/>
      <c r="N33" s="4"/>
      <c r="O33" s="4"/>
      <c r="P33" s="4"/>
      <c r="Q33" s="4"/>
      <c r="R33" s="24"/>
      <c r="X33" s="509" t="s">
        <v>25</v>
      </c>
      <c r="Y33" s="509"/>
      <c r="Z33" s="509"/>
      <c r="AA33" s="2"/>
      <c r="AB33" s="2"/>
      <c r="AC33" s="598"/>
      <c r="AD33" s="598"/>
      <c r="AE33" s="598"/>
      <c r="AF33" s="598"/>
      <c r="AG33" s="598"/>
      <c r="AH33" s="598"/>
      <c r="AI33" s="598"/>
      <c r="AJ33" s="598"/>
      <c r="AK33" s="598"/>
      <c r="AL33" s="598"/>
      <c r="AM33" s="598"/>
      <c r="AN33" s="598"/>
      <c r="AO33" s="31"/>
      <c r="AP33" s="31"/>
      <c r="AQ33" s="31"/>
      <c r="AR33" s="31"/>
      <c r="AS33" s="25" t="s">
        <v>26</v>
      </c>
      <c r="AX33" s="230"/>
      <c r="AY33" s="230"/>
      <c r="AZ33" s="230"/>
      <c r="BA33" s="230"/>
      <c r="BB33" s="230"/>
      <c r="BC33" s="230"/>
      <c r="BD33" s="184"/>
      <c r="BE33" s="184"/>
      <c r="BF33" s="253">
        <v>18</v>
      </c>
      <c r="BG33" s="254">
        <f t="shared" si="1"/>
        <v>716</v>
      </c>
      <c r="BH33" s="254">
        <f t="shared" si="1"/>
        <v>732</v>
      </c>
      <c r="BI33" s="257" t="str">
        <f ca="1">IF(COUNTA(INDIRECT(ADDRESS(BG33,2)):INDIRECT(ADDRESS(BH33,2)))&gt;0,COUNTA(INDIRECT(ADDRESS(BG33,2)):INDIRECT(ADDRESS(BH33,2))),"")</f>
        <v/>
      </c>
      <c r="BJ33" s="184"/>
    </row>
    <row r="34" spans="2:62" ht="15" customHeight="1">
      <c r="D34" s="564"/>
      <c r="E34" s="564"/>
      <c r="F34" s="564"/>
      <c r="G34" s="564"/>
      <c r="H34" s="22" t="s">
        <v>27</v>
      </c>
      <c r="I34" s="22"/>
      <c r="J34" s="22"/>
      <c r="K34" s="22"/>
      <c r="L34" s="22"/>
      <c r="M34" s="22"/>
      <c r="N34" s="22"/>
      <c r="O34" s="22"/>
      <c r="P34" s="22"/>
      <c r="Q34" s="22"/>
      <c r="R34" s="26"/>
      <c r="S34" s="22"/>
      <c r="Y34" s="19"/>
      <c r="Z34" s="19"/>
      <c r="AA34" s="565" t="s">
        <v>28</v>
      </c>
      <c r="AB34" s="565"/>
      <c r="AC34" s="597"/>
      <c r="AD34" s="597"/>
      <c r="AE34" s="597"/>
      <c r="AF34" s="597"/>
      <c r="AG34" s="597"/>
      <c r="AH34" s="597"/>
      <c r="AI34" s="597"/>
      <c r="AJ34" s="597"/>
      <c r="AK34" s="597"/>
      <c r="AL34" s="597"/>
      <c r="AM34" s="597"/>
      <c r="AN34" s="597"/>
      <c r="AO34" s="126"/>
      <c r="AP34" s="126"/>
      <c r="AQ34" s="126"/>
      <c r="AR34" s="126"/>
      <c r="AS34" s="18" t="s">
        <v>40</v>
      </c>
      <c r="AX34" s="230"/>
      <c r="AY34" s="230"/>
      <c r="AZ34" s="230"/>
      <c r="BA34" s="230"/>
      <c r="BB34" s="230"/>
      <c r="BC34" s="230"/>
      <c r="BD34" s="184"/>
      <c r="BE34" s="184"/>
      <c r="BF34" s="253">
        <v>19</v>
      </c>
      <c r="BG34" s="254">
        <f t="shared" ref="BG34:BH45" si="9">BG33+$BJ$14</f>
        <v>757</v>
      </c>
      <c r="BH34" s="254">
        <f t="shared" si="9"/>
        <v>773</v>
      </c>
      <c r="BI34" s="257" t="str">
        <f ca="1">IF(COUNTA(INDIRECT(ADDRESS(BG34,2)):INDIRECT(ADDRESS(BH34,2)))&gt;0,COUNTA(INDIRECT(ADDRESS(BG34,2)):INDIRECT(ADDRESS(BH34,2))),"")</f>
        <v/>
      </c>
      <c r="BJ34" s="184"/>
    </row>
    <row r="35" spans="2:62" ht="15" customHeight="1">
      <c r="AC35" s="2"/>
      <c r="AD35" s="7" t="s">
        <v>41</v>
      </c>
      <c r="AX35" s="230"/>
      <c r="AY35" s="230"/>
      <c r="AZ35" s="230"/>
      <c r="BA35" s="230"/>
      <c r="BB35" s="230"/>
      <c r="BC35" s="230"/>
      <c r="BD35" s="184"/>
      <c r="BE35" s="184"/>
      <c r="BF35" s="253">
        <v>20</v>
      </c>
      <c r="BG35" s="254">
        <f t="shared" si="9"/>
        <v>798</v>
      </c>
      <c r="BH35" s="254">
        <f t="shared" si="9"/>
        <v>814</v>
      </c>
      <c r="BI35" s="257" t="str">
        <f ca="1">IF(COUNTA(INDIRECT(ADDRESS(BG35,2)):INDIRECT(ADDRESS(BH35,2)))&gt;0,COUNTA(INDIRECT(ADDRESS(BG35,2)):INDIRECT(ADDRESS(BH35,2))),"")</f>
        <v/>
      </c>
      <c r="BJ35" s="184"/>
    </row>
    <row r="36" spans="2:62" ht="15.95" customHeight="1">
      <c r="D36" s="27" t="s">
        <v>29</v>
      </c>
      <c r="E36" s="27"/>
      <c r="F36" s="2"/>
      <c r="G36" s="2"/>
      <c r="H36" s="2"/>
      <c r="I36" s="2"/>
      <c r="J36" s="2"/>
      <c r="K36" s="2"/>
      <c r="L36" s="2"/>
      <c r="M36" s="2"/>
      <c r="N36" s="2"/>
      <c r="O36" s="2"/>
      <c r="P36" s="2"/>
      <c r="Q36" s="2"/>
      <c r="R36" s="2"/>
      <c r="S36" s="2"/>
      <c r="T36" s="2"/>
      <c r="U36" s="2"/>
      <c r="V36" s="2"/>
      <c r="W36" s="2"/>
      <c r="X36" s="2"/>
      <c r="AA36" s="591" t="s">
        <v>30</v>
      </c>
      <c r="AB36" s="592"/>
      <c r="AC36" s="577" t="s">
        <v>45</v>
      </c>
      <c r="AD36" s="578"/>
      <c r="AE36" s="578"/>
      <c r="AF36" s="578"/>
      <c r="AG36" s="578"/>
      <c r="AH36" s="579"/>
      <c r="AI36" s="28"/>
      <c r="AJ36" s="510" t="s">
        <v>42</v>
      </c>
      <c r="AK36" s="510"/>
      <c r="AL36" s="510"/>
      <c r="AM36" s="510"/>
      <c r="AN36" s="510"/>
      <c r="AO36" s="33"/>
      <c r="AP36" s="493" t="s">
        <v>46</v>
      </c>
      <c r="AQ36" s="494"/>
      <c r="AR36" s="494"/>
      <c r="AS36" s="495"/>
      <c r="AX36" s="230"/>
      <c r="AY36" s="230"/>
      <c r="AZ36" s="230"/>
      <c r="BA36" s="230"/>
      <c r="BB36" s="230"/>
      <c r="BC36" s="230"/>
      <c r="BD36" s="184"/>
      <c r="BE36" s="184"/>
      <c r="BF36" s="253">
        <v>21</v>
      </c>
      <c r="BG36" s="254">
        <f t="shared" si="9"/>
        <v>839</v>
      </c>
      <c r="BH36" s="254">
        <f t="shared" si="9"/>
        <v>855</v>
      </c>
      <c r="BI36" s="257" t="str">
        <f ca="1">IF(COUNTA(INDIRECT(ADDRESS(BG36,2)):INDIRECT(ADDRESS(BH36,2)))&gt;0,COUNTA(INDIRECT(ADDRESS(BG36,2)):INDIRECT(ADDRESS(BH36,2))),"")</f>
        <v/>
      </c>
      <c r="BJ36" s="184"/>
    </row>
    <row r="37" spans="2:62" ht="15.95" customHeight="1">
      <c r="D37" s="333" t="s">
        <v>272</v>
      </c>
      <c r="E37" s="27"/>
      <c r="F37" s="2"/>
      <c r="G37" s="2"/>
      <c r="H37" s="2"/>
      <c r="I37" s="2"/>
      <c r="J37" s="2"/>
      <c r="K37" s="2"/>
      <c r="L37" s="2"/>
      <c r="M37" s="2"/>
      <c r="N37" s="2"/>
      <c r="O37" s="2"/>
      <c r="P37" s="2"/>
      <c r="Q37" s="2"/>
      <c r="R37" s="2"/>
      <c r="S37" s="2"/>
      <c r="T37" s="2"/>
      <c r="U37" s="2"/>
      <c r="V37" s="2"/>
      <c r="W37" s="2"/>
      <c r="X37" s="2"/>
      <c r="AA37" s="593"/>
      <c r="AB37" s="594"/>
      <c r="AC37" s="580"/>
      <c r="AD37" s="581"/>
      <c r="AE37" s="581"/>
      <c r="AF37" s="581"/>
      <c r="AG37" s="581"/>
      <c r="AH37" s="582"/>
      <c r="AI37" s="17"/>
      <c r="AJ37" s="511"/>
      <c r="AK37" s="511"/>
      <c r="AL37" s="511"/>
      <c r="AM37" s="511"/>
      <c r="AN37" s="511"/>
      <c r="AO37" s="32"/>
      <c r="AP37" s="496"/>
      <c r="AQ37" s="497"/>
      <c r="AR37" s="497"/>
      <c r="AS37" s="498"/>
      <c r="AX37" s="230"/>
      <c r="AY37" s="230"/>
      <c r="AZ37" s="230"/>
      <c r="BA37" s="230"/>
      <c r="BB37" s="230"/>
      <c r="BC37" s="230"/>
      <c r="BD37" s="184"/>
      <c r="BE37" s="184"/>
      <c r="BF37" s="253">
        <v>22</v>
      </c>
      <c r="BG37" s="254">
        <f t="shared" si="9"/>
        <v>880</v>
      </c>
      <c r="BH37" s="254">
        <f t="shared" si="9"/>
        <v>896</v>
      </c>
      <c r="BI37" s="257" t="str">
        <f ca="1">IF(COUNTA(INDIRECT(ADDRESS(BG37,2)):INDIRECT(ADDRESS(BH37,2)))&gt;0,COUNTA(INDIRECT(ADDRESS(BG37,2)):INDIRECT(ADDRESS(BH37,2))),"")</f>
        <v/>
      </c>
      <c r="BJ37" s="184"/>
    </row>
    <row r="38" spans="2:62" ht="15.95" customHeight="1">
      <c r="D38" s="27" t="s">
        <v>43</v>
      </c>
      <c r="E38" s="27"/>
      <c r="F38" s="2"/>
      <c r="G38" s="2"/>
      <c r="H38" s="2"/>
      <c r="I38" s="2"/>
      <c r="J38" s="2"/>
      <c r="K38" s="2"/>
      <c r="L38" s="2"/>
      <c r="M38" s="2"/>
      <c r="N38" s="2"/>
      <c r="O38" s="2"/>
      <c r="P38" s="2"/>
      <c r="Q38" s="2"/>
      <c r="R38" s="2"/>
      <c r="S38" s="2"/>
      <c r="T38" s="2"/>
      <c r="U38" s="2"/>
      <c r="V38" s="2"/>
      <c r="W38" s="2"/>
      <c r="X38" s="2"/>
      <c r="AA38" s="593"/>
      <c r="AB38" s="594"/>
      <c r="AC38" s="585"/>
      <c r="AD38" s="586"/>
      <c r="AE38" s="586"/>
      <c r="AF38" s="586"/>
      <c r="AG38" s="586"/>
      <c r="AH38" s="587"/>
      <c r="AI38" s="505"/>
      <c r="AJ38" s="506"/>
      <c r="AK38" s="506"/>
      <c r="AL38" s="506"/>
      <c r="AM38" s="506"/>
      <c r="AN38" s="506"/>
      <c r="AO38" s="387" t="s">
        <v>44</v>
      </c>
      <c r="AP38" s="389"/>
      <c r="AQ38" s="390"/>
      <c r="AR38" s="390"/>
      <c r="AS38" s="391"/>
      <c r="AX38" s="230"/>
      <c r="AY38" s="230"/>
      <c r="AZ38" s="230"/>
      <c r="BA38" s="230"/>
      <c r="BB38" s="230"/>
      <c r="BC38" s="230"/>
      <c r="BD38" s="184"/>
      <c r="BE38" s="184"/>
      <c r="BF38" s="253">
        <v>23</v>
      </c>
      <c r="BG38" s="254">
        <f t="shared" si="9"/>
        <v>921</v>
      </c>
      <c r="BH38" s="254">
        <f t="shared" si="9"/>
        <v>937</v>
      </c>
      <c r="BI38" s="257" t="str">
        <f ca="1">IF(COUNTA(INDIRECT(ADDRESS(BG38,2)):INDIRECT(ADDRESS(BH38,2)))&gt;0,COUNTA(INDIRECT(ADDRESS(BG38,2)):INDIRECT(ADDRESS(BH38,2))),"")</f>
        <v/>
      </c>
      <c r="BJ38" s="184"/>
    </row>
    <row r="39" spans="2:62" ht="15.95" customHeight="1">
      <c r="D39" s="29"/>
      <c r="E39" s="27"/>
      <c r="F39" s="2"/>
      <c r="G39" s="2"/>
      <c r="H39" s="2"/>
      <c r="I39" s="2"/>
      <c r="J39" s="2"/>
      <c r="K39" s="2"/>
      <c r="L39" s="2"/>
      <c r="M39" s="2"/>
      <c r="N39" s="2"/>
      <c r="O39" s="2"/>
      <c r="P39" s="2"/>
      <c r="Q39" s="2"/>
      <c r="R39" s="2"/>
      <c r="S39" s="2"/>
      <c r="T39" s="2"/>
      <c r="U39" s="2"/>
      <c r="V39" s="2"/>
      <c r="W39" s="2"/>
      <c r="X39" s="2"/>
      <c r="AA39" s="595"/>
      <c r="AB39" s="596"/>
      <c r="AC39" s="588"/>
      <c r="AD39" s="589"/>
      <c r="AE39" s="589"/>
      <c r="AF39" s="589"/>
      <c r="AG39" s="589"/>
      <c r="AH39" s="590"/>
      <c r="AI39" s="507"/>
      <c r="AJ39" s="508"/>
      <c r="AK39" s="508"/>
      <c r="AL39" s="508"/>
      <c r="AM39" s="508"/>
      <c r="AN39" s="508"/>
      <c r="AO39" s="388"/>
      <c r="AP39" s="392"/>
      <c r="AQ39" s="393"/>
      <c r="AR39" s="393"/>
      <c r="AS39" s="394"/>
      <c r="AX39" s="230"/>
      <c r="AY39" s="230"/>
      <c r="AZ39" s="230"/>
      <c r="BA39" s="230"/>
      <c r="BB39" s="230"/>
      <c r="BC39" s="230"/>
      <c r="BD39" s="184"/>
      <c r="BE39" s="184"/>
      <c r="BF39" s="253">
        <v>24</v>
      </c>
      <c r="BG39" s="254">
        <f t="shared" si="9"/>
        <v>962</v>
      </c>
      <c r="BH39" s="254">
        <f t="shared" si="9"/>
        <v>978</v>
      </c>
      <c r="BI39" s="257" t="str">
        <f ca="1">IF(COUNTA(INDIRECT(ADDRESS(BG39,2)):INDIRECT(ADDRESS(BH39,2)))&gt;0,COUNTA(INDIRECT(ADDRESS(BG39,2)):INDIRECT(ADDRESS(BH39,2))),"")</f>
        <v/>
      </c>
      <c r="BJ39" s="184"/>
    </row>
    <row r="40" spans="2:62" ht="9" customHeight="1">
      <c r="D40" s="29"/>
      <c r="E40" s="27"/>
      <c r="F40" s="2"/>
      <c r="G40" s="2"/>
      <c r="H40" s="2"/>
      <c r="I40" s="2"/>
      <c r="J40" s="2"/>
      <c r="K40" s="2"/>
      <c r="L40" s="2"/>
      <c r="M40" s="2"/>
      <c r="N40" s="2"/>
      <c r="O40" s="2"/>
      <c r="P40" s="2"/>
      <c r="Q40" s="2"/>
      <c r="R40" s="2"/>
      <c r="S40" s="2"/>
      <c r="T40" s="2"/>
      <c r="U40" s="2"/>
      <c r="V40" s="2"/>
      <c r="W40" s="2"/>
      <c r="X40" s="2"/>
      <c r="Z40" s="36"/>
      <c r="AA40" s="150"/>
      <c r="AB40" s="150"/>
      <c r="AC40" s="133"/>
      <c r="AD40" s="133"/>
      <c r="AE40" s="133"/>
      <c r="AF40" s="133"/>
      <c r="AG40" s="133"/>
      <c r="AH40" s="133"/>
      <c r="AI40" s="133"/>
      <c r="AJ40" s="133"/>
      <c r="AK40" s="133"/>
      <c r="AL40" s="133"/>
      <c r="AM40" s="133"/>
      <c r="AN40" s="133"/>
      <c r="AO40" s="37"/>
      <c r="AP40" s="133"/>
      <c r="AQ40" s="151"/>
      <c r="AR40" s="151"/>
      <c r="AS40" s="151"/>
      <c r="AX40" s="230"/>
      <c r="AY40" s="230"/>
      <c r="AZ40" s="230"/>
      <c r="BA40" s="230"/>
      <c r="BB40" s="230"/>
      <c r="BC40" s="230"/>
      <c r="BD40" s="184"/>
      <c r="BE40" s="184"/>
      <c r="BF40" s="253">
        <v>25</v>
      </c>
      <c r="BG40" s="254">
        <f t="shared" si="9"/>
        <v>1003</v>
      </c>
      <c r="BH40" s="254">
        <f t="shared" si="9"/>
        <v>1019</v>
      </c>
      <c r="BI40" s="257" t="str">
        <f ca="1">IF(COUNTA(INDIRECT(ADDRESS(BG40,2)):INDIRECT(ADDRESS(BH40,2)))&gt;0,COUNTA(INDIRECT(ADDRESS(BG40,2)):INDIRECT(ADDRESS(BH40,2))),"")</f>
        <v/>
      </c>
      <c r="BJ40" s="184"/>
    </row>
    <row r="41" spans="2:62" ht="9" customHeight="1">
      <c r="Z41" s="36"/>
      <c r="AA41" s="36"/>
      <c r="AB41" s="36"/>
      <c r="AC41" s="36"/>
      <c r="AD41" s="36"/>
      <c r="AE41" s="36"/>
      <c r="AF41" s="36"/>
      <c r="AG41" s="36"/>
      <c r="AH41" s="36"/>
      <c r="AI41" s="36"/>
      <c r="AJ41" s="36"/>
      <c r="AK41" s="36"/>
      <c r="AL41" s="36"/>
      <c r="AM41" s="36"/>
      <c r="AN41" s="36"/>
      <c r="AO41" s="36"/>
      <c r="AP41" s="36"/>
      <c r="AQ41" s="152"/>
      <c r="AR41" s="152"/>
      <c r="AS41" s="152"/>
      <c r="AX41" s="230"/>
      <c r="AY41" s="230"/>
      <c r="AZ41" s="230"/>
      <c r="BA41" s="230"/>
      <c r="BB41" s="230"/>
      <c r="BC41" s="230"/>
      <c r="BD41" s="184"/>
      <c r="BE41" s="184"/>
      <c r="BF41" s="253">
        <v>26</v>
      </c>
      <c r="BG41" s="254">
        <f t="shared" si="9"/>
        <v>1044</v>
      </c>
      <c r="BH41" s="254">
        <f t="shared" si="9"/>
        <v>1060</v>
      </c>
      <c r="BI41" s="257" t="str">
        <f ca="1">IF(COUNTA(INDIRECT(ADDRESS(BG41,2)):INDIRECT(ADDRESS(BH41,2)))&gt;0,COUNTA(INDIRECT(ADDRESS(BG41,2)):INDIRECT(ADDRESS(BH41,2))),"")</f>
        <v/>
      </c>
      <c r="BJ41" s="184"/>
    </row>
    <row r="42" spans="2:62" s="36" customFormat="1" ht="7.5" customHeight="1">
      <c r="X42" s="38"/>
      <c r="Y42" s="38"/>
      <c r="Z42" s="60"/>
      <c r="AA42" s="60"/>
      <c r="AB42" s="60"/>
      <c r="AC42" s="60"/>
      <c r="AD42" s="60"/>
      <c r="AE42" s="60"/>
      <c r="AF42" s="60"/>
      <c r="AG42" s="60"/>
      <c r="AH42" s="60"/>
      <c r="AI42" s="60"/>
      <c r="AJ42" s="60"/>
      <c r="AK42" s="60"/>
      <c r="AL42" s="60"/>
      <c r="AM42" s="60"/>
      <c r="AN42" s="60"/>
      <c r="AO42" s="60"/>
      <c r="AP42" s="60"/>
      <c r="AQ42" s="60"/>
      <c r="AR42" s="60"/>
      <c r="AS42" s="60"/>
      <c r="AT42" s="1"/>
      <c r="AU42" s="1"/>
      <c r="AX42" s="230"/>
      <c r="AY42" s="230"/>
      <c r="AZ42" s="230"/>
      <c r="BA42" s="230"/>
      <c r="BB42" s="230"/>
      <c r="BC42" s="230"/>
      <c r="BD42" s="184"/>
      <c r="BE42" s="184"/>
      <c r="BF42" s="253">
        <v>27</v>
      </c>
      <c r="BG42" s="254">
        <f t="shared" si="9"/>
        <v>1085</v>
      </c>
      <c r="BH42" s="254">
        <f t="shared" si="9"/>
        <v>1101</v>
      </c>
      <c r="BI42" s="257" t="str">
        <f ca="1">IF(COUNTA(INDIRECT(ADDRESS(BG42,2)):INDIRECT(ADDRESS(BH42,2)))&gt;0,COUNTA(INDIRECT(ADDRESS(BG42,2)):INDIRECT(ADDRESS(BH42,2))),"")</f>
        <v/>
      </c>
      <c r="BJ42" s="184"/>
    </row>
    <row r="43" spans="2:62" s="36" customFormat="1" ht="10.5" customHeight="1">
      <c r="X43" s="38"/>
      <c r="Y43" s="38"/>
      <c r="Z43" s="60"/>
      <c r="AA43" s="60"/>
      <c r="AB43" s="60"/>
      <c r="AC43" s="60"/>
      <c r="AD43" s="60"/>
      <c r="AE43" s="60"/>
      <c r="AF43" s="60"/>
      <c r="AG43" s="60"/>
      <c r="AH43" s="60"/>
      <c r="AI43" s="60"/>
      <c r="AJ43" s="60"/>
      <c r="AK43" s="60"/>
      <c r="AL43" s="60"/>
      <c r="AM43" s="60"/>
      <c r="AN43" s="60"/>
      <c r="AO43" s="60"/>
      <c r="AP43" s="60"/>
      <c r="AQ43" s="60"/>
      <c r="AR43" s="60"/>
      <c r="AS43" s="60"/>
      <c r="AT43" s="1"/>
      <c r="AU43" s="1"/>
      <c r="AX43" s="230"/>
      <c r="AY43" s="230"/>
      <c r="AZ43" s="230"/>
      <c r="BA43" s="230"/>
      <c r="BB43" s="230"/>
      <c r="BC43" s="230"/>
      <c r="BD43" s="184"/>
      <c r="BE43" s="184"/>
      <c r="BF43" s="253">
        <v>28</v>
      </c>
      <c r="BG43" s="254">
        <f t="shared" si="9"/>
        <v>1126</v>
      </c>
      <c r="BH43" s="254">
        <f t="shared" si="9"/>
        <v>1142</v>
      </c>
      <c r="BI43" s="257" t="str">
        <f ca="1">IF(COUNTA(INDIRECT(ADDRESS(BG43,2)):INDIRECT(ADDRESS(BH43,2)))&gt;0,COUNTA(INDIRECT(ADDRESS(BG43,2)):INDIRECT(ADDRESS(BH43,2))),"")</f>
        <v/>
      </c>
      <c r="BJ43" s="184"/>
    </row>
    <row r="44" spans="2:62" s="36" customFormat="1" ht="5.25" customHeight="1">
      <c r="X44" s="38"/>
      <c r="Y44" s="38"/>
      <c r="Z44" s="60"/>
      <c r="AA44" s="60"/>
      <c r="AB44" s="60"/>
      <c r="AC44" s="60"/>
      <c r="AD44" s="60"/>
      <c r="AE44" s="60"/>
      <c r="AF44" s="60"/>
      <c r="AG44" s="60"/>
      <c r="AH44" s="60"/>
      <c r="AI44" s="60"/>
      <c r="AJ44" s="60"/>
      <c r="AK44" s="60"/>
      <c r="AL44" s="60"/>
      <c r="AM44" s="60"/>
      <c r="AN44" s="60"/>
      <c r="AO44" s="60"/>
      <c r="AP44" s="60"/>
      <c r="AQ44" s="60"/>
      <c r="AR44" s="60"/>
      <c r="AS44" s="60"/>
      <c r="AT44" s="1"/>
      <c r="AU44" s="1"/>
      <c r="AX44" s="230"/>
      <c r="AY44" s="230"/>
      <c r="AZ44" s="230"/>
      <c r="BA44" s="230"/>
      <c r="BB44" s="230"/>
      <c r="BC44" s="230"/>
      <c r="BD44" s="184"/>
      <c r="BE44" s="184"/>
      <c r="BF44" s="253">
        <v>29</v>
      </c>
      <c r="BG44" s="254">
        <f t="shared" si="9"/>
        <v>1167</v>
      </c>
      <c r="BH44" s="254">
        <f t="shared" si="9"/>
        <v>1183</v>
      </c>
      <c r="BI44" s="257" t="str">
        <f ca="1">IF(COUNTA(INDIRECT(ADDRESS(BG44,2)):INDIRECT(ADDRESS(BH44,2)))&gt;0,COUNTA(INDIRECT(ADDRESS(BG44,2)):INDIRECT(ADDRESS(BH44,2))),"")</f>
        <v/>
      </c>
      <c r="BJ44" s="184"/>
    </row>
    <row r="45" spans="2:62" s="36" customFormat="1" ht="5.25" customHeight="1" thickBot="1">
      <c r="X45" s="38"/>
      <c r="Y45" s="38"/>
      <c r="Z45" s="60"/>
      <c r="AA45" s="60"/>
      <c r="AB45" s="60"/>
      <c r="AC45" s="60"/>
      <c r="AD45" s="60"/>
      <c r="AE45" s="60"/>
      <c r="AF45" s="60"/>
      <c r="AG45" s="60"/>
      <c r="AH45" s="60"/>
      <c r="AI45" s="60"/>
      <c r="AJ45" s="60"/>
      <c r="AK45" s="60"/>
      <c r="AL45" s="60"/>
      <c r="AM45" s="60"/>
      <c r="AN45" s="60"/>
      <c r="AO45" s="60"/>
      <c r="AP45" s="60"/>
      <c r="AQ45" s="60"/>
      <c r="AR45" s="60"/>
      <c r="AS45" s="60"/>
      <c r="AT45" s="1"/>
      <c r="AU45" s="1"/>
      <c r="AX45" s="230"/>
      <c r="AY45" s="230"/>
      <c r="AZ45" s="230"/>
      <c r="BA45" s="230"/>
      <c r="BB45" s="230"/>
      <c r="BC45" s="230"/>
      <c r="BD45" s="184"/>
      <c r="BE45" s="184"/>
      <c r="BF45" s="258">
        <v>30</v>
      </c>
      <c r="BG45" s="259">
        <f t="shared" si="9"/>
        <v>1208</v>
      </c>
      <c r="BH45" s="259">
        <f t="shared" si="9"/>
        <v>1224</v>
      </c>
      <c r="BI45" s="260" t="str">
        <f ca="1">IF(COUNTA(INDIRECT(ADDRESS(BG45,2)):INDIRECT(ADDRESS(BH45,2)))&gt;0,COUNTA(INDIRECT(ADDRESS(BG45,2)):INDIRECT(ADDRESS(BH45,2))),"")</f>
        <v/>
      </c>
      <c r="BJ45" s="184"/>
    </row>
    <row r="46" spans="2:62" s="36" customFormat="1" ht="5.25" customHeight="1">
      <c r="X46" s="38"/>
      <c r="Y46" s="38"/>
      <c r="Z46" s="60"/>
      <c r="AA46" s="60"/>
      <c r="AB46" s="60"/>
      <c r="AC46" s="60"/>
      <c r="AD46" s="60"/>
      <c r="AE46" s="60"/>
      <c r="AF46" s="60"/>
      <c r="AG46" s="60"/>
      <c r="AH46" s="60"/>
      <c r="AI46" s="60"/>
      <c r="AJ46" s="60"/>
      <c r="AK46" s="60"/>
      <c r="AL46" s="60"/>
      <c r="AM46" s="60"/>
      <c r="AN46" s="60"/>
      <c r="AO46" s="60"/>
      <c r="AP46" s="60"/>
      <c r="AQ46" s="60"/>
      <c r="AR46" s="60"/>
      <c r="AS46" s="60"/>
      <c r="AT46" s="1"/>
      <c r="AU46" s="1"/>
      <c r="AX46" s="230"/>
      <c r="AY46" s="230"/>
      <c r="AZ46" s="230"/>
      <c r="BA46" s="230"/>
      <c r="BB46" s="230"/>
      <c r="BC46" s="230"/>
      <c r="BD46" s="184"/>
      <c r="BE46" s="184"/>
      <c r="BJ46" s="184"/>
    </row>
    <row r="47" spans="2:62" s="36" customFormat="1" ht="5.25" customHeight="1">
      <c r="X47" s="38"/>
      <c r="Y47" s="38"/>
      <c r="Z47" s="60"/>
      <c r="AA47" s="60"/>
      <c r="AB47" s="60"/>
      <c r="AC47" s="60"/>
      <c r="AD47" s="60"/>
      <c r="AE47" s="60"/>
      <c r="AF47" s="60"/>
      <c r="AG47" s="60"/>
      <c r="AH47" s="60"/>
      <c r="AI47" s="60"/>
      <c r="AJ47" s="60"/>
      <c r="AK47" s="60"/>
      <c r="AL47" s="60"/>
      <c r="AM47" s="60"/>
      <c r="AN47" s="60"/>
      <c r="AO47" s="60"/>
      <c r="AP47" s="60"/>
      <c r="AQ47" s="60"/>
      <c r="AR47" s="60"/>
      <c r="AS47" s="60"/>
      <c r="AT47" s="1"/>
      <c r="AU47" s="1"/>
      <c r="AX47" s="230"/>
      <c r="AY47" s="230"/>
      <c r="AZ47" s="230"/>
      <c r="BA47" s="230"/>
      <c r="BB47" s="230"/>
      <c r="BC47" s="230"/>
      <c r="BD47" s="184"/>
      <c r="BE47" s="184"/>
    </row>
    <row r="48" spans="2:62" s="36" customFormat="1" ht="17.25" customHeight="1">
      <c r="B48" s="61" t="s">
        <v>53</v>
      </c>
      <c r="L48" s="60"/>
      <c r="M48" s="60"/>
      <c r="N48" s="60"/>
      <c r="O48" s="60"/>
      <c r="P48" s="60"/>
      <c r="Q48" s="60"/>
      <c r="R48" s="60"/>
      <c r="S48" s="62"/>
      <c r="T48" s="62"/>
      <c r="U48" s="62"/>
      <c r="V48" s="62"/>
      <c r="W48" s="62"/>
      <c r="X48" s="60"/>
      <c r="Y48" s="60"/>
      <c r="Z48" s="60"/>
      <c r="AA48" s="60"/>
      <c r="AB48" s="60"/>
      <c r="AC48" s="60"/>
      <c r="AL48" s="63"/>
      <c r="AM48" s="1"/>
      <c r="AN48" s="1"/>
      <c r="AO48" s="1"/>
      <c r="AP48" s="1"/>
      <c r="AX48" s="230"/>
      <c r="AY48" s="230"/>
      <c r="AZ48" s="230"/>
      <c r="BA48" s="230"/>
      <c r="BB48" s="230"/>
      <c r="BC48" s="230"/>
      <c r="BD48" s="184"/>
      <c r="BE48" s="184"/>
    </row>
    <row r="49" spans="2:65" s="36" customFormat="1" ht="12.75" customHeight="1">
      <c r="L49" s="60"/>
      <c r="M49" s="64"/>
      <c r="N49" s="64"/>
      <c r="O49" s="64"/>
      <c r="P49" s="64"/>
      <c r="Q49" s="64"/>
      <c r="R49" s="64"/>
      <c r="S49" s="64"/>
      <c r="T49" s="65"/>
      <c r="U49" s="65"/>
      <c r="V49" s="65"/>
      <c r="W49" s="65"/>
      <c r="X49" s="65"/>
      <c r="Y49" s="65"/>
      <c r="Z49" s="65"/>
      <c r="AA49" s="64"/>
      <c r="AB49" s="64"/>
      <c r="AC49" s="64"/>
      <c r="AL49" s="63"/>
      <c r="AM49" s="340" t="s">
        <v>271</v>
      </c>
      <c r="AN49" s="341"/>
      <c r="AO49" s="341"/>
      <c r="AP49" s="342"/>
      <c r="AX49" s="230"/>
      <c r="AY49" s="230"/>
      <c r="BA49" s="230"/>
      <c r="BB49" s="230"/>
      <c r="BC49" s="230"/>
      <c r="BD49" s="184"/>
      <c r="BE49" s="184"/>
    </row>
    <row r="50" spans="2:65" s="36" customFormat="1" ht="12.75" customHeight="1">
      <c r="L50" s="60"/>
      <c r="M50" s="64"/>
      <c r="N50" s="64"/>
      <c r="O50" s="64"/>
      <c r="P50" s="64"/>
      <c r="Q50" s="64"/>
      <c r="R50" s="64"/>
      <c r="S50" s="64"/>
      <c r="T50" s="65"/>
      <c r="U50" s="65"/>
      <c r="V50" s="65"/>
      <c r="W50" s="65"/>
      <c r="X50" s="65"/>
      <c r="Y50" s="65"/>
      <c r="Z50" s="65"/>
      <c r="AA50" s="64"/>
      <c r="AB50" s="64"/>
      <c r="AC50" s="64"/>
      <c r="AL50" s="63"/>
      <c r="AM50" s="343"/>
      <c r="AN50" s="344"/>
      <c r="AO50" s="344"/>
      <c r="AP50" s="345"/>
      <c r="AX50" s="230"/>
      <c r="AY50" s="230"/>
      <c r="AZ50" s="230"/>
      <c r="BA50" s="230"/>
      <c r="BB50" s="230"/>
      <c r="BC50" s="230"/>
      <c r="BD50" s="184"/>
      <c r="BE50" s="184"/>
    </row>
    <row r="51" spans="2:65" s="36" customFormat="1" ht="12.75" customHeight="1">
      <c r="L51" s="60"/>
      <c r="M51" s="64"/>
      <c r="N51" s="64"/>
      <c r="O51" s="64"/>
      <c r="P51" s="64"/>
      <c r="Q51" s="64"/>
      <c r="R51" s="64"/>
      <c r="S51" s="64"/>
      <c r="T51" s="64"/>
      <c r="U51" s="64"/>
      <c r="V51" s="64"/>
      <c r="W51" s="64"/>
      <c r="X51" s="64"/>
      <c r="Y51" s="64"/>
      <c r="Z51" s="64"/>
      <c r="AA51" s="64"/>
      <c r="AB51" s="64"/>
      <c r="AC51" s="64"/>
      <c r="AL51" s="63"/>
      <c r="AM51" s="332"/>
      <c r="AN51" s="332"/>
      <c r="AO51" s="4"/>
      <c r="AP51" s="4"/>
      <c r="AX51" s="230"/>
      <c r="AY51" s="230"/>
      <c r="AZ51" s="230"/>
      <c r="BA51" s="230"/>
      <c r="BB51" s="230"/>
      <c r="BC51" s="230"/>
      <c r="BD51" s="184"/>
      <c r="BE51" s="184"/>
    </row>
    <row r="52" spans="2:65" s="36" customFormat="1" ht="6" customHeight="1">
      <c r="L52" s="60"/>
      <c r="M52" s="64"/>
      <c r="N52" s="64"/>
      <c r="O52" s="64"/>
      <c r="P52" s="64"/>
      <c r="Q52" s="64"/>
      <c r="R52" s="64"/>
      <c r="S52" s="64"/>
      <c r="T52" s="64"/>
      <c r="U52" s="64"/>
      <c r="V52" s="64"/>
      <c r="W52" s="64"/>
      <c r="X52" s="64"/>
      <c r="Y52" s="64"/>
      <c r="Z52" s="64"/>
      <c r="AA52" s="64"/>
      <c r="AB52" s="64"/>
      <c r="AC52" s="64"/>
      <c r="AL52" s="63"/>
      <c r="AM52" s="63"/>
      <c r="AX52" s="230"/>
      <c r="AY52" s="230"/>
      <c r="AZ52" s="230"/>
      <c r="BA52" s="230"/>
      <c r="BB52" s="230"/>
      <c r="BC52" s="230"/>
      <c r="BD52" s="184"/>
      <c r="BE52" s="184"/>
    </row>
    <row r="53" spans="2:65" s="36" customFormat="1" ht="12.75" customHeight="1">
      <c r="B53" s="453" t="s">
        <v>2</v>
      </c>
      <c r="C53" s="454"/>
      <c r="D53" s="454"/>
      <c r="E53" s="454"/>
      <c r="F53" s="454"/>
      <c r="G53" s="454"/>
      <c r="H53" s="454"/>
      <c r="I53" s="454"/>
      <c r="J53" s="427" t="s">
        <v>10</v>
      </c>
      <c r="K53" s="427"/>
      <c r="L53" s="66" t="s">
        <v>3</v>
      </c>
      <c r="M53" s="427" t="s">
        <v>11</v>
      </c>
      <c r="N53" s="427"/>
      <c r="O53" s="456" t="s">
        <v>12</v>
      </c>
      <c r="P53" s="427"/>
      <c r="Q53" s="427"/>
      <c r="R53" s="427"/>
      <c r="S53" s="427"/>
      <c r="T53" s="427"/>
      <c r="U53" s="427" t="s">
        <v>13</v>
      </c>
      <c r="V53" s="427"/>
      <c r="W53" s="427"/>
      <c r="X53" s="60"/>
      <c r="Y53" s="60"/>
      <c r="Z53" s="60"/>
      <c r="AA53" s="60"/>
      <c r="AB53" s="60"/>
      <c r="AC53" s="60"/>
      <c r="AD53" s="37"/>
      <c r="AE53" s="37"/>
      <c r="AF53" s="37"/>
      <c r="AG53" s="37"/>
      <c r="AH53" s="37"/>
      <c r="AI53" s="37"/>
      <c r="AJ53" s="37"/>
      <c r="AK53" s="60"/>
      <c r="AL53" s="491">
        <f ca="1">$AL$9</f>
        <v>30</v>
      </c>
      <c r="AM53" s="347"/>
      <c r="AN53" s="352" t="s">
        <v>4</v>
      </c>
      <c r="AO53" s="352"/>
      <c r="AP53" s="347">
        <v>2</v>
      </c>
      <c r="AQ53" s="347"/>
      <c r="AR53" s="352" t="s">
        <v>5</v>
      </c>
      <c r="AS53" s="474"/>
      <c r="AT53" s="60"/>
      <c r="AU53" s="60"/>
      <c r="AX53" s="230"/>
      <c r="AY53" s="230"/>
      <c r="AZ53" s="230"/>
      <c r="BA53" s="230"/>
      <c r="BB53" s="230"/>
      <c r="BC53" s="230"/>
      <c r="BD53" s="184"/>
      <c r="BE53" s="184"/>
    </row>
    <row r="54" spans="2:65" s="36" customFormat="1" ht="13.5" customHeight="1">
      <c r="B54" s="454"/>
      <c r="C54" s="454"/>
      <c r="D54" s="454"/>
      <c r="E54" s="454"/>
      <c r="F54" s="454"/>
      <c r="G54" s="454"/>
      <c r="H54" s="454"/>
      <c r="I54" s="454"/>
      <c r="J54" s="463">
        <f>$J$10</f>
        <v>0</v>
      </c>
      <c r="K54" s="460">
        <f>$K$10</f>
        <v>0</v>
      </c>
      <c r="L54" s="465">
        <f>$L$10</f>
        <v>0</v>
      </c>
      <c r="M54" s="468">
        <f>$M$10</f>
        <v>0</v>
      </c>
      <c r="N54" s="460">
        <f>$N$10</f>
        <v>0</v>
      </c>
      <c r="O54" s="468">
        <f>$O$10</f>
        <v>0</v>
      </c>
      <c r="P54" s="457">
        <f>$P$10</f>
        <v>0</v>
      </c>
      <c r="Q54" s="457">
        <f>$Q$10</f>
        <v>0</v>
      </c>
      <c r="R54" s="457">
        <f>$R$10</f>
        <v>0</v>
      </c>
      <c r="S54" s="457">
        <f>$S$10</f>
        <v>0</v>
      </c>
      <c r="T54" s="460">
        <f>$T$10</f>
        <v>0</v>
      </c>
      <c r="U54" s="468">
        <f>$U$10</f>
        <v>0</v>
      </c>
      <c r="V54" s="457">
        <f>$V$10</f>
        <v>0</v>
      </c>
      <c r="W54" s="460">
        <f>$W$10</f>
        <v>0</v>
      </c>
      <c r="X54" s="60"/>
      <c r="Y54" s="60"/>
      <c r="Z54" s="60"/>
      <c r="AA54" s="60"/>
      <c r="AB54" s="60"/>
      <c r="AC54" s="60"/>
      <c r="AD54" s="37"/>
      <c r="AE54" s="37"/>
      <c r="AF54" s="37"/>
      <c r="AG54" s="37"/>
      <c r="AH54" s="37"/>
      <c r="AI54" s="37"/>
      <c r="AJ54" s="37"/>
      <c r="AK54" s="60"/>
      <c r="AL54" s="348"/>
      <c r="AM54" s="349"/>
      <c r="AN54" s="353"/>
      <c r="AO54" s="353"/>
      <c r="AP54" s="349"/>
      <c r="AQ54" s="349"/>
      <c r="AR54" s="353"/>
      <c r="AS54" s="475"/>
      <c r="AT54" s="60"/>
      <c r="AU54" s="60"/>
      <c r="AX54" s="230"/>
      <c r="AY54" s="230"/>
      <c r="AZ54" s="230"/>
      <c r="BA54" s="230"/>
      <c r="BB54" s="230"/>
      <c r="BC54" s="230"/>
      <c r="BD54" s="184"/>
      <c r="BE54" s="184"/>
    </row>
    <row r="55" spans="2:65" s="36" customFormat="1" ht="9" customHeight="1">
      <c r="B55" s="454"/>
      <c r="C55" s="454"/>
      <c r="D55" s="454"/>
      <c r="E55" s="454"/>
      <c r="F55" s="454"/>
      <c r="G55" s="454"/>
      <c r="H55" s="454"/>
      <c r="I55" s="454"/>
      <c r="J55" s="464"/>
      <c r="K55" s="461"/>
      <c r="L55" s="466"/>
      <c r="M55" s="469"/>
      <c r="N55" s="461"/>
      <c r="O55" s="469"/>
      <c r="P55" s="458"/>
      <c r="Q55" s="458"/>
      <c r="R55" s="458"/>
      <c r="S55" s="458"/>
      <c r="T55" s="461"/>
      <c r="U55" s="469"/>
      <c r="V55" s="458"/>
      <c r="W55" s="461"/>
      <c r="X55" s="60"/>
      <c r="Y55" s="60"/>
      <c r="Z55" s="60"/>
      <c r="AA55" s="60"/>
      <c r="AB55" s="60"/>
      <c r="AC55" s="60"/>
      <c r="AD55" s="37"/>
      <c r="AE55" s="37"/>
      <c r="AF55" s="37"/>
      <c r="AG55" s="37"/>
      <c r="AH55" s="37"/>
      <c r="AI55" s="37"/>
      <c r="AJ55" s="37"/>
      <c r="AK55" s="60"/>
      <c r="AL55" s="350"/>
      <c r="AM55" s="351"/>
      <c r="AN55" s="354"/>
      <c r="AO55" s="354"/>
      <c r="AP55" s="351"/>
      <c r="AQ55" s="351"/>
      <c r="AR55" s="354"/>
      <c r="AS55" s="476"/>
      <c r="AT55" s="60"/>
      <c r="AU55" s="60"/>
      <c r="AX55" s="230"/>
      <c r="AY55" s="230"/>
      <c r="AZ55" s="230"/>
      <c r="BA55" s="230"/>
      <c r="BB55" s="230"/>
      <c r="BC55" s="230"/>
      <c r="BD55" s="184"/>
      <c r="BE55" s="184"/>
    </row>
    <row r="56" spans="2:65" s="36" customFormat="1" ht="6" customHeight="1">
      <c r="B56" s="455"/>
      <c r="C56" s="455"/>
      <c r="D56" s="455"/>
      <c r="E56" s="455"/>
      <c r="F56" s="455"/>
      <c r="G56" s="455"/>
      <c r="H56" s="455"/>
      <c r="I56" s="455"/>
      <c r="J56" s="464"/>
      <c r="K56" s="462"/>
      <c r="L56" s="467"/>
      <c r="M56" s="470"/>
      <c r="N56" s="462"/>
      <c r="O56" s="470"/>
      <c r="P56" s="459"/>
      <c r="Q56" s="459"/>
      <c r="R56" s="459"/>
      <c r="S56" s="459"/>
      <c r="T56" s="462"/>
      <c r="U56" s="470"/>
      <c r="V56" s="459"/>
      <c r="W56" s="462"/>
      <c r="X56" s="60"/>
      <c r="Y56" s="60"/>
      <c r="Z56" s="60"/>
      <c r="AA56" s="60"/>
      <c r="AB56" s="60"/>
      <c r="AC56" s="60"/>
      <c r="AD56" s="60"/>
      <c r="AE56" s="60"/>
      <c r="AF56" s="60"/>
      <c r="AG56" s="60"/>
      <c r="AH56" s="60"/>
      <c r="AI56" s="60"/>
      <c r="AJ56" s="60"/>
      <c r="AK56" s="60"/>
      <c r="AN56" s="1"/>
      <c r="AO56" s="1"/>
      <c r="AP56" s="1"/>
      <c r="AQ56" s="1"/>
      <c r="AR56" s="1"/>
      <c r="AS56" s="1"/>
      <c r="AT56" s="60"/>
      <c r="AU56" s="60"/>
      <c r="AX56" s="230"/>
      <c r="AY56" s="230"/>
      <c r="AZ56" s="230"/>
      <c r="BA56" s="230"/>
      <c r="BB56" s="230"/>
      <c r="BC56" s="230"/>
      <c r="BD56" s="184"/>
      <c r="BE56" s="184"/>
    </row>
    <row r="57" spans="2:65" s="36" customFormat="1" ht="15" customHeight="1">
      <c r="B57" s="428" t="s">
        <v>54</v>
      </c>
      <c r="C57" s="429"/>
      <c r="D57" s="429"/>
      <c r="E57" s="429"/>
      <c r="F57" s="429"/>
      <c r="G57" s="429"/>
      <c r="H57" s="429"/>
      <c r="I57" s="430"/>
      <c r="J57" s="428" t="s">
        <v>6</v>
      </c>
      <c r="K57" s="429"/>
      <c r="L57" s="429"/>
      <c r="M57" s="429"/>
      <c r="N57" s="437"/>
      <c r="O57" s="440" t="s">
        <v>55</v>
      </c>
      <c r="P57" s="429"/>
      <c r="Q57" s="429"/>
      <c r="R57" s="429"/>
      <c r="S57" s="429"/>
      <c r="T57" s="429"/>
      <c r="U57" s="430"/>
      <c r="V57" s="67" t="s">
        <v>56</v>
      </c>
      <c r="W57" s="68"/>
      <c r="X57" s="68"/>
      <c r="Y57" s="443" t="s">
        <v>57</v>
      </c>
      <c r="Z57" s="443"/>
      <c r="AA57" s="443"/>
      <c r="AB57" s="443"/>
      <c r="AC57" s="443"/>
      <c r="AD57" s="443"/>
      <c r="AE57" s="443"/>
      <c r="AF57" s="443"/>
      <c r="AG57" s="443"/>
      <c r="AH57" s="443"/>
      <c r="AI57" s="68"/>
      <c r="AJ57" s="68"/>
      <c r="AK57" s="69"/>
      <c r="AL57" s="492" t="s">
        <v>221</v>
      </c>
      <c r="AM57" s="492"/>
      <c r="AN57" s="359" t="s">
        <v>34</v>
      </c>
      <c r="AO57" s="359"/>
      <c r="AP57" s="359"/>
      <c r="AQ57" s="359"/>
      <c r="AR57" s="359"/>
      <c r="AS57" s="360"/>
      <c r="AT57" s="60"/>
      <c r="AU57" s="60"/>
      <c r="AX57" s="230"/>
      <c r="AY57" s="230"/>
      <c r="AZ57" s="230"/>
      <c r="BA57" s="230"/>
      <c r="BB57" s="230"/>
      <c r="BC57" s="230"/>
      <c r="BD57" s="184"/>
      <c r="BE57" s="184"/>
    </row>
    <row r="58" spans="2:65" s="36" customFormat="1" ht="13.5" customHeight="1">
      <c r="B58" s="431"/>
      <c r="C58" s="432"/>
      <c r="D58" s="432"/>
      <c r="E58" s="432"/>
      <c r="F58" s="432"/>
      <c r="G58" s="432"/>
      <c r="H58" s="432"/>
      <c r="I58" s="433"/>
      <c r="J58" s="431"/>
      <c r="K58" s="432"/>
      <c r="L58" s="432"/>
      <c r="M58" s="432"/>
      <c r="N58" s="438"/>
      <c r="O58" s="441"/>
      <c r="P58" s="432"/>
      <c r="Q58" s="432"/>
      <c r="R58" s="432"/>
      <c r="S58" s="432"/>
      <c r="T58" s="432"/>
      <c r="U58" s="433"/>
      <c r="V58" s="444" t="s">
        <v>7</v>
      </c>
      <c r="W58" s="445"/>
      <c r="X58" s="445"/>
      <c r="Y58" s="446"/>
      <c r="Z58" s="499" t="s">
        <v>16</v>
      </c>
      <c r="AA58" s="500"/>
      <c r="AB58" s="500"/>
      <c r="AC58" s="501"/>
      <c r="AD58" s="477" t="s">
        <v>17</v>
      </c>
      <c r="AE58" s="478"/>
      <c r="AF58" s="478"/>
      <c r="AG58" s="479"/>
      <c r="AH58" s="483" t="s">
        <v>91</v>
      </c>
      <c r="AI58" s="484"/>
      <c r="AJ58" s="484"/>
      <c r="AK58" s="485"/>
      <c r="AL58" s="489" t="s">
        <v>222</v>
      </c>
      <c r="AM58" s="489"/>
      <c r="AN58" s="361" t="s">
        <v>19</v>
      </c>
      <c r="AO58" s="362"/>
      <c r="AP58" s="362"/>
      <c r="AQ58" s="362"/>
      <c r="AR58" s="363"/>
      <c r="AS58" s="364"/>
      <c r="AT58" s="60"/>
      <c r="AU58" s="60"/>
      <c r="AX58" s="230"/>
      <c r="AY58" s="291" t="s">
        <v>248</v>
      </c>
      <c r="AZ58" s="291" t="s">
        <v>248</v>
      </c>
      <c r="BA58" s="291" t="s">
        <v>246</v>
      </c>
      <c r="BB58" s="338" t="s">
        <v>247</v>
      </c>
      <c r="BC58" s="339"/>
      <c r="BD58" s="184"/>
      <c r="BE58" s="184"/>
    </row>
    <row r="59" spans="2:65" s="36" customFormat="1" ht="13.5" customHeight="1">
      <c r="B59" s="434"/>
      <c r="C59" s="435"/>
      <c r="D59" s="435"/>
      <c r="E59" s="435"/>
      <c r="F59" s="435"/>
      <c r="G59" s="435"/>
      <c r="H59" s="435"/>
      <c r="I59" s="436"/>
      <c r="J59" s="434"/>
      <c r="K59" s="435"/>
      <c r="L59" s="435"/>
      <c r="M59" s="435"/>
      <c r="N59" s="439"/>
      <c r="O59" s="442"/>
      <c r="P59" s="435"/>
      <c r="Q59" s="435"/>
      <c r="R59" s="435"/>
      <c r="S59" s="435"/>
      <c r="T59" s="435"/>
      <c r="U59" s="436"/>
      <c r="V59" s="447"/>
      <c r="W59" s="448"/>
      <c r="X59" s="448"/>
      <c r="Y59" s="449"/>
      <c r="Z59" s="502"/>
      <c r="AA59" s="503"/>
      <c r="AB59" s="503"/>
      <c r="AC59" s="504"/>
      <c r="AD59" s="480"/>
      <c r="AE59" s="481"/>
      <c r="AF59" s="481"/>
      <c r="AG59" s="482"/>
      <c r="AH59" s="486"/>
      <c r="AI59" s="487"/>
      <c r="AJ59" s="487"/>
      <c r="AK59" s="488"/>
      <c r="AL59" s="490"/>
      <c r="AM59" s="490"/>
      <c r="AN59" s="471"/>
      <c r="AO59" s="471"/>
      <c r="AP59" s="471"/>
      <c r="AQ59" s="471"/>
      <c r="AR59" s="471"/>
      <c r="AS59" s="472"/>
      <c r="AT59" s="60"/>
      <c r="AU59" s="60"/>
      <c r="AX59" s="230"/>
      <c r="AY59" s="292"/>
      <c r="AZ59" s="293" t="s">
        <v>242</v>
      </c>
      <c r="BA59" s="293" t="s">
        <v>245</v>
      </c>
      <c r="BB59" s="294" t="s">
        <v>243</v>
      </c>
      <c r="BC59" s="293" t="s">
        <v>242</v>
      </c>
      <c r="BD59" s="184"/>
      <c r="BE59" s="184"/>
      <c r="BL59" s="184" t="s">
        <v>256</v>
      </c>
      <c r="BM59" s="184" t="s">
        <v>156</v>
      </c>
    </row>
    <row r="60" spans="2:65" s="36" customFormat="1" ht="18" customHeight="1">
      <c r="B60" s="402"/>
      <c r="C60" s="403"/>
      <c r="D60" s="403"/>
      <c r="E60" s="403"/>
      <c r="F60" s="403"/>
      <c r="G60" s="403"/>
      <c r="H60" s="403"/>
      <c r="I60" s="404"/>
      <c r="J60" s="402"/>
      <c r="K60" s="403"/>
      <c r="L60" s="403"/>
      <c r="M60" s="403"/>
      <c r="N60" s="408"/>
      <c r="O60" s="330"/>
      <c r="P60" s="326" t="s">
        <v>0</v>
      </c>
      <c r="Q60" s="54"/>
      <c r="R60" s="326" t="s">
        <v>1</v>
      </c>
      <c r="S60" s="144"/>
      <c r="T60" s="410" t="s">
        <v>60</v>
      </c>
      <c r="U60" s="411"/>
      <c r="V60" s="413"/>
      <c r="W60" s="414"/>
      <c r="X60" s="414"/>
      <c r="Y60" s="78" t="s">
        <v>8</v>
      </c>
      <c r="Z60" s="137"/>
      <c r="AA60" s="138"/>
      <c r="AB60" s="138"/>
      <c r="AC60" s="139" t="s">
        <v>8</v>
      </c>
      <c r="AD60" s="137"/>
      <c r="AE60" s="138"/>
      <c r="AF60" s="138"/>
      <c r="AG60" s="140" t="s">
        <v>8</v>
      </c>
      <c r="AH60" s="395">
        <f>IF(V60="賃金で算定",V61+Z61-AD61,0)</f>
        <v>0</v>
      </c>
      <c r="AI60" s="396"/>
      <c r="AJ60" s="396"/>
      <c r="AK60" s="397"/>
      <c r="AL60" s="70"/>
      <c r="AM60" s="71"/>
      <c r="AN60" s="357"/>
      <c r="AO60" s="358"/>
      <c r="AP60" s="358"/>
      <c r="AQ60" s="358"/>
      <c r="AR60" s="358"/>
      <c r="AS60" s="140" t="s">
        <v>8</v>
      </c>
      <c r="AT60" s="60"/>
      <c r="AU60" s="60"/>
      <c r="AV60" s="57" t="str">
        <f>IF(OR(O60="",Q60=""),"", IF(O60&lt;20,DATE(O60+118,Q60,IF(S60="",1,S60)),DATE(O60+88,Q60,IF(S60="",1,S60))))</f>
        <v/>
      </c>
      <c r="AW60" s="59" t="str">
        <f>IF(AV60&lt;=設定シート!C$15,"昔",IF(AV60&lt;=設定シート!E$15,"上",IF(AV60&lt;=設定シート!G$15,"中","下")))</f>
        <v>下</v>
      </c>
      <c r="AX60" s="230">
        <f>IF(AV60&lt;=設定シート!$E$36,5,IF(AV60&lt;=設定シート!$I$36,7,IF(AV60&lt;=設定シート!$M$36,9,11)))</f>
        <v>11</v>
      </c>
      <c r="AY60" s="297"/>
      <c r="AZ60" s="295"/>
      <c r="BA60" s="299">
        <f>AN60</f>
        <v>0</v>
      </c>
      <c r="BB60" s="295"/>
      <c r="BC60" s="295"/>
      <c r="BD60" s="184"/>
      <c r="BE60" s="184"/>
      <c r="BL60" s="1"/>
      <c r="BM60" s="1"/>
    </row>
    <row r="61" spans="2:65" s="36" customFormat="1" ht="18" customHeight="1">
      <c r="B61" s="405"/>
      <c r="C61" s="406"/>
      <c r="D61" s="406"/>
      <c r="E61" s="406"/>
      <c r="F61" s="406"/>
      <c r="G61" s="406"/>
      <c r="H61" s="406"/>
      <c r="I61" s="407"/>
      <c r="J61" s="405"/>
      <c r="K61" s="406"/>
      <c r="L61" s="406"/>
      <c r="M61" s="406"/>
      <c r="N61" s="409"/>
      <c r="O61" s="146"/>
      <c r="P61" s="37" t="s">
        <v>0</v>
      </c>
      <c r="Q61" s="55"/>
      <c r="R61" s="37" t="s">
        <v>1</v>
      </c>
      <c r="S61" s="147"/>
      <c r="T61" s="365" t="s">
        <v>61</v>
      </c>
      <c r="U61" s="366"/>
      <c r="V61" s="424"/>
      <c r="W61" s="425"/>
      <c r="X61" s="425"/>
      <c r="Y61" s="426"/>
      <c r="Z61" s="450"/>
      <c r="AA61" s="451"/>
      <c r="AB61" s="451"/>
      <c r="AC61" s="451"/>
      <c r="AD61" s="450"/>
      <c r="AE61" s="451"/>
      <c r="AF61" s="451"/>
      <c r="AG61" s="452"/>
      <c r="AH61" s="398">
        <f>IF(V60="賃金で算定",0,V61+Z61-AD61)</f>
        <v>0</v>
      </c>
      <c r="AI61" s="398"/>
      <c r="AJ61" s="398"/>
      <c r="AK61" s="399"/>
      <c r="AL61" s="400">
        <f>IF(V60="賃金で算定","賃金で算定",IF(OR(V61=0,$F78="",AV60=""),0,IF(AW60="昔",VLOOKUP($F78,労務比率,AX60,FALSE),IF(AW60="上",VLOOKUP($F78,労務比率,AX60,FALSE),IF(AW60="中",VLOOKUP($F78,労務比率,AX60,FALSE),VLOOKUP($F78,労務比率,AX60,FALSE))))))</f>
        <v>0</v>
      </c>
      <c r="AM61" s="401"/>
      <c r="AN61" s="355">
        <f>IF(V60="賃金で算定",0,INT(AH61*AL61/100))</f>
        <v>0</v>
      </c>
      <c r="AO61" s="356"/>
      <c r="AP61" s="356"/>
      <c r="AQ61" s="356"/>
      <c r="AR61" s="356"/>
      <c r="AS61" s="41"/>
      <c r="AT61" s="60"/>
      <c r="AU61" s="60"/>
      <c r="AV61" s="57"/>
      <c r="AW61" s="59"/>
      <c r="AX61" s="230"/>
      <c r="AY61" s="298">
        <f>AH61</f>
        <v>0</v>
      </c>
      <c r="AZ61" s="296">
        <f>IF(AV60&lt;=設定シート!C$85,AH61,IF(AND(AV60&gt;=設定シート!E$85,AV60&lt;=設定シート!G$85),AH61*105/108,AH61))</f>
        <v>0</v>
      </c>
      <c r="BA61" s="293"/>
      <c r="BB61" s="296">
        <f>IF($AL61="賃金で算定",0,INT(AY61*$AL61/100))</f>
        <v>0</v>
      </c>
      <c r="BC61" s="296">
        <f>IF(AY61=AZ61,BB61,AZ61*$AL61/100)</f>
        <v>0</v>
      </c>
      <c r="BD61" s="184"/>
      <c r="BE61" s="184"/>
      <c r="BL61" s="184">
        <f>IF(AY61=AZ61,0,1)</f>
        <v>0</v>
      </c>
      <c r="BM61" s="184" t="str">
        <f>IF(BL61=1,AL61,"")</f>
        <v/>
      </c>
    </row>
    <row r="62" spans="2:65" s="36" customFormat="1" ht="18" customHeight="1">
      <c r="B62" s="402"/>
      <c r="C62" s="403"/>
      <c r="D62" s="403"/>
      <c r="E62" s="403"/>
      <c r="F62" s="403"/>
      <c r="G62" s="403"/>
      <c r="H62" s="403"/>
      <c r="I62" s="404"/>
      <c r="J62" s="402"/>
      <c r="K62" s="403"/>
      <c r="L62" s="403"/>
      <c r="M62" s="403"/>
      <c r="N62" s="408"/>
      <c r="O62" s="330"/>
      <c r="P62" s="326" t="s">
        <v>48</v>
      </c>
      <c r="Q62" s="54"/>
      <c r="R62" s="326" t="s">
        <v>49</v>
      </c>
      <c r="S62" s="144"/>
      <c r="T62" s="410" t="s">
        <v>50</v>
      </c>
      <c r="U62" s="411"/>
      <c r="V62" s="413"/>
      <c r="W62" s="414"/>
      <c r="X62" s="414"/>
      <c r="Y62" s="79"/>
      <c r="Z62" s="43"/>
      <c r="AA62" s="44"/>
      <c r="AB62" s="44"/>
      <c r="AC62" s="45"/>
      <c r="AD62" s="43"/>
      <c r="AE62" s="44"/>
      <c r="AF62" s="44"/>
      <c r="AG62" s="50"/>
      <c r="AH62" s="395">
        <f>IF(V62="賃金で算定",V63+Z63-AD63,0)</f>
        <v>0</v>
      </c>
      <c r="AI62" s="396"/>
      <c r="AJ62" s="396"/>
      <c r="AK62" s="397"/>
      <c r="AL62" s="70"/>
      <c r="AM62" s="71"/>
      <c r="AN62" s="357"/>
      <c r="AO62" s="358"/>
      <c r="AP62" s="358"/>
      <c r="AQ62" s="358"/>
      <c r="AR62" s="358"/>
      <c r="AS62" s="42"/>
      <c r="AT62" s="60"/>
      <c r="AU62" s="60"/>
      <c r="AV62" s="57" t="str">
        <f>IF(OR(O62="",Q62=""),"", IF(O62&lt;20,DATE(O62+118,Q62,IF(S62="",1,S62)),DATE(O62+88,Q62,IF(S62="",1,S62))))</f>
        <v/>
      </c>
      <c r="AW62" s="59" t="str">
        <f>IF(AV62&lt;=設定シート!C$15,"昔",IF(AV62&lt;=設定シート!E$15,"上",IF(AV62&lt;=設定シート!G$15,"中","下")))</f>
        <v>下</v>
      </c>
      <c r="AX62" s="230">
        <f>IF(AV62&lt;=設定シート!$E$36,5,IF(AV62&lt;=設定シート!$I$36,7,IF(AV62&lt;=設定シート!$M$36,9,11)))</f>
        <v>11</v>
      </c>
      <c r="AY62" s="297"/>
      <c r="AZ62" s="295"/>
      <c r="BA62" s="299">
        <f t="shared" ref="BA62" si="10">AN62</f>
        <v>0</v>
      </c>
      <c r="BB62" s="295"/>
      <c r="BC62" s="295"/>
      <c r="BD62" s="184"/>
      <c r="BE62" s="184"/>
      <c r="BL62" s="184"/>
      <c r="BM62" s="184"/>
    </row>
    <row r="63" spans="2:65" s="36" customFormat="1" ht="18" customHeight="1">
      <c r="B63" s="405"/>
      <c r="C63" s="406"/>
      <c r="D63" s="406"/>
      <c r="E63" s="406"/>
      <c r="F63" s="406"/>
      <c r="G63" s="406"/>
      <c r="H63" s="406"/>
      <c r="I63" s="407"/>
      <c r="J63" s="405"/>
      <c r="K63" s="406"/>
      <c r="L63" s="406"/>
      <c r="M63" s="406"/>
      <c r="N63" s="409"/>
      <c r="O63" s="146"/>
      <c r="P63" s="327" t="s">
        <v>48</v>
      </c>
      <c r="Q63" s="55"/>
      <c r="R63" s="327" t="s">
        <v>49</v>
      </c>
      <c r="S63" s="147"/>
      <c r="T63" s="365" t="s">
        <v>51</v>
      </c>
      <c r="U63" s="366"/>
      <c r="V63" s="424"/>
      <c r="W63" s="425"/>
      <c r="X63" s="425"/>
      <c r="Y63" s="426"/>
      <c r="Z63" s="450"/>
      <c r="AA63" s="451"/>
      <c r="AB63" s="451"/>
      <c r="AC63" s="451"/>
      <c r="AD63" s="450"/>
      <c r="AE63" s="451"/>
      <c r="AF63" s="451"/>
      <c r="AG63" s="452"/>
      <c r="AH63" s="398">
        <f>IF(V62="賃金で算定",0,V63+Z63-AD63)</f>
        <v>0</v>
      </c>
      <c r="AI63" s="398"/>
      <c r="AJ63" s="398"/>
      <c r="AK63" s="399"/>
      <c r="AL63" s="400">
        <f>IF(V62="賃金で算定","賃金で算定",IF(OR(V63=0,$F78="",AV62=""),0,IF(AW62="昔",VLOOKUP($F78,労務比率,AX62,FALSE),IF(AW62="上",VLOOKUP($F78,労務比率,AX62,FALSE),IF(AW62="中",VLOOKUP($F78,労務比率,AX62,FALSE),VLOOKUP($F78,労務比率,AX62,FALSE))))))</f>
        <v>0</v>
      </c>
      <c r="AM63" s="401"/>
      <c r="AN63" s="355">
        <f>IF(V62="賃金で算定",0,INT(AH63*AL63/100))</f>
        <v>0</v>
      </c>
      <c r="AO63" s="356"/>
      <c r="AP63" s="356"/>
      <c r="AQ63" s="356"/>
      <c r="AR63" s="356"/>
      <c r="AS63" s="41"/>
      <c r="AT63" s="60"/>
      <c r="AU63" s="60"/>
      <c r="AV63" s="57"/>
      <c r="AW63" s="59"/>
      <c r="AX63" s="230"/>
      <c r="AY63" s="298">
        <f t="shared" ref="AY63" si="11">AH63</f>
        <v>0</v>
      </c>
      <c r="AZ63" s="296">
        <f>IF(AV62&lt;=設定シート!C$85,AH63,IF(AND(AV62&gt;=設定シート!E$85,AV62&lt;=設定シート!G$85),AH63*105/108,AH63))</f>
        <v>0</v>
      </c>
      <c r="BA63" s="293"/>
      <c r="BB63" s="296">
        <f t="shared" ref="BB63" si="12">IF($AL63="賃金で算定",0,INT(AY63*$AL63/100))</f>
        <v>0</v>
      </c>
      <c r="BC63" s="296">
        <f>IF(AY63=AZ63,BB63,AZ63*$AL63/100)</f>
        <v>0</v>
      </c>
      <c r="BD63" s="184"/>
      <c r="BE63" s="184"/>
      <c r="BL63" s="184">
        <f>IF(AY63=AZ63,0,1)</f>
        <v>0</v>
      </c>
      <c r="BM63" s="184" t="str">
        <f>IF(BL63=1,AL63,"")</f>
        <v/>
      </c>
    </row>
    <row r="64" spans="2:65" s="36" customFormat="1" ht="18" customHeight="1">
      <c r="B64" s="402"/>
      <c r="C64" s="403"/>
      <c r="D64" s="403"/>
      <c r="E64" s="403"/>
      <c r="F64" s="403"/>
      <c r="G64" s="403"/>
      <c r="H64" s="403"/>
      <c r="I64" s="404"/>
      <c r="J64" s="402"/>
      <c r="K64" s="403"/>
      <c r="L64" s="403"/>
      <c r="M64" s="403"/>
      <c r="N64" s="408"/>
      <c r="O64" s="145"/>
      <c r="P64" s="326" t="s">
        <v>48</v>
      </c>
      <c r="Q64" s="54"/>
      <c r="R64" s="326" t="s">
        <v>49</v>
      </c>
      <c r="S64" s="144"/>
      <c r="T64" s="410" t="s">
        <v>50</v>
      </c>
      <c r="U64" s="411"/>
      <c r="V64" s="413"/>
      <c r="W64" s="414"/>
      <c r="X64" s="414"/>
      <c r="Y64" s="79"/>
      <c r="Z64" s="43"/>
      <c r="AA64" s="44"/>
      <c r="AB64" s="44"/>
      <c r="AC64" s="45"/>
      <c r="AD64" s="43"/>
      <c r="AE64" s="44"/>
      <c r="AF64" s="44"/>
      <c r="AG64" s="50"/>
      <c r="AH64" s="395">
        <f>IF(V64="賃金で算定",V65+Z65-AD65,0)</f>
        <v>0</v>
      </c>
      <c r="AI64" s="396"/>
      <c r="AJ64" s="396"/>
      <c r="AK64" s="397"/>
      <c r="AL64" s="70"/>
      <c r="AM64" s="71"/>
      <c r="AN64" s="357"/>
      <c r="AO64" s="358"/>
      <c r="AP64" s="358"/>
      <c r="AQ64" s="358"/>
      <c r="AR64" s="358"/>
      <c r="AS64" s="42"/>
      <c r="AT64" s="60"/>
      <c r="AU64" s="60"/>
      <c r="AV64" s="57" t="str">
        <f>IF(OR(O64="",Q64=""),"", IF(O64&lt;20,DATE(O64+118,Q64,IF(S64="",1,S64)),DATE(O64+88,Q64,IF(S64="",1,S64))))</f>
        <v/>
      </c>
      <c r="AW64" s="59" t="str">
        <f>IF(AV64&lt;=設定シート!C$15,"昔",IF(AV64&lt;=設定シート!E$15,"上",IF(AV64&lt;=設定シート!G$15,"中","下")))</f>
        <v>下</v>
      </c>
      <c r="AX64" s="230">
        <f>IF(AV64&lt;=設定シート!$E$36,5,IF(AV64&lt;=設定シート!$I$36,7,IF(AV64&lt;=設定シート!$M$36,9,11)))</f>
        <v>11</v>
      </c>
      <c r="AY64" s="297"/>
      <c r="AZ64" s="295"/>
      <c r="BA64" s="299">
        <f t="shared" ref="BA64" si="13">AN64</f>
        <v>0</v>
      </c>
      <c r="BB64" s="295"/>
      <c r="BC64" s="295"/>
      <c r="BD64" s="184"/>
      <c r="BE64" s="184"/>
      <c r="BL64" s="1"/>
      <c r="BM64" s="1"/>
    </row>
    <row r="65" spans="2:65" s="36" customFormat="1" ht="18" customHeight="1">
      <c r="B65" s="405"/>
      <c r="C65" s="406"/>
      <c r="D65" s="406"/>
      <c r="E65" s="406"/>
      <c r="F65" s="406"/>
      <c r="G65" s="406"/>
      <c r="H65" s="406"/>
      <c r="I65" s="407"/>
      <c r="J65" s="405"/>
      <c r="K65" s="406"/>
      <c r="L65" s="406"/>
      <c r="M65" s="406"/>
      <c r="N65" s="409"/>
      <c r="O65" s="146"/>
      <c r="P65" s="327" t="s">
        <v>48</v>
      </c>
      <c r="Q65" s="55"/>
      <c r="R65" s="327" t="s">
        <v>49</v>
      </c>
      <c r="S65" s="147"/>
      <c r="T65" s="365" t="s">
        <v>51</v>
      </c>
      <c r="U65" s="366"/>
      <c r="V65" s="424"/>
      <c r="W65" s="425"/>
      <c r="X65" s="425"/>
      <c r="Y65" s="426"/>
      <c r="Z65" s="424"/>
      <c r="AA65" s="425"/>
      <c r="AB65" s="425"/>
      <c r="AC65" s="425"/>
      <c r="AD65" s="424"/>
      <c r="AE65" s="425"/>
      <c r="AF65" s="425"/>
      <c r="AG65" s="426"/>
      <c r="AH65" s="398">
        <f>IF(V64="賃金で算定",0,V65+Z65-AD65)</f>
        <v>0</v>
      </c>
      <c r="AI65" s="398"/>
      <c r="AJ65" s="398"/>
      <c r="AK65" s="399"/>
      <c r="AL65" s="400">
        <f>IF(V64="賃金で算定","賃金で算定",IF(OR(V65=0,$F78="",AV64=""),0,IF(AW64="昔",VLOOKUP($F78,労務比率,AX64,FALSE),IF(AW64="上",VLOOKUP($F78,労務比率,AX64,FALSE),IF(AW64="中",VLOOKUP($F78,労務比率,AX64,FALSE),VLOOKUP($F78,労務比率,AX64,FALSE))))))</f>
        <v>0</v>
      </c>
      <c r="AM65" s="401"/>
      <c r="AN65" s="355">
        <f>IF(V64="賃金で算定",0,INT(AH65*AL65/100))</f>
        <v>0</v>
      </c>
      <c r="AO65" s="356"/>
      <c r="AP65" s="356"/>
      <c r="AQ65" s="356"/>
      <c r="AR65" s="356"/>
      <c r="AS65" s="41"/>
      <c r="AT65" s="60"/>
      <c r="AU65" s="60"/>
      <c r="AV65" s="57"/>
      <c r="AW65" s="59"/>
      <c r="AX65" s="230"/>
      <c r="AY65" s="298">
        <f t="shared" ref="AY65" si="14">AH65</f>
        <v>0</v>
      </c>
      <c r="AZ65" s="296">
        <f>IF(AV64&lt;=設定シート!C$85,AH65,IF(AND(AV64&gt;=設定シート!E$85,AV64&lt;=設定シート!G$85),AH65*105/108,AH65))</f>
        <v>0</v>
      </c>
      <c r="BA65" s="293"/>
      <c r="BB65" s="296">
        <f t="shared" ref="BB65" si="15">IF($AL65="賃金で算定",0,INT(AY65*$AL65/100))</f>
        <v>0</v>
      </c>
      <c r="BC65" s="296">
        <f>IF(AY65=AZ65,BB65,AZ65*$AL65/100)</f>
        <v>0</v>
      </c>
      <c r="BD65" s="184"/>
      <c r="BE65" s="184"/>
      <c r="BL65" s="184">
        <f>IF(AY65=AZ65,0,1)</f>
        <v>0</v>
      </c>
      <c r="BM65" s="184" t="str">
        <f>IF(BL65=1,AL65,"")</f>
        <v/>
      </c>
    </row>
    <row r="66" spans="2:65" s="36" customFormat="1" ht="18" customHeight="1">
      <c r="B66" s="402"/>
      <c r="C66" s="403"/>
      <c r="D66" s="403"/>
      <c r="E66" s="403"/>
      <c r="F66" s="403"/>
      <c r="G66" s="403"/>
      <c r="H66" s="403"/>
      <c r="I66" s="404"/>
      <c r="J66" s="402"/>
      <c r="K66" s="403"/>
      <c r="L66" s="403"/>
      <c r="M66" s="403"/>
      <c r="N66" s="408"/>
      <c r="O66" s="145"/>
      <c r="P66" s="326" t="s">
        <v>48</v>
      </c>
      <c r="Q66" s="54"/>
      <c r="R66" s="326" t="s">
        <v>49</v>
      </c>
      <c r="S66" s="144"/>
      <c r="T66" s="410" t="s">
        <v>50</v>
      </c>
      <c r="U66" s="411"/>
      <c r="V66" s="413"/>
      <c r="W66" s="414"/>
      <c r="X66" s="414"/>
      <c r="Y66" s="80"/>
      <c r="Z66" s="39"/>
      <c r="AA66" s="40"/>
      <c r="AB66" s="40"/>
      <c r="AC66" s="51"/>
      <c r="AD66" s="39"/>
      <c r="AE66" s="40"/>
      <c r="AF66" s="40"/>
      <c r="AG66" s="52"/>
      <c r="AH66" s="395">
        <f>IF(V66="賃金で算定",V67+Z67-AD67,0)</f>
        <v>0</v>
      </c>
      <c r="AI66" s="396"/>
      <c r="AJ66" s="396"/>
      <c r="AK66" s="397"/>
      <c r="AL66" s="70"/>
      <c r="AM66" s="71"/>
      <c r="AN66" s="357"/>
      <c r="AO66" s="358"/>
      <c r="AP66" s="358"/>
      <c r="AQ66" s="358"/>
      <c r="AR66" s="358"/>
      <c r="AS66" s="42"/>
      <c r="AT66" s="60"/>
      <c r="AU66" s="60"/>
      <c r="AV66" s="57" t="str">
        <f>IF(OR(O66="",Q66=""),"", IF(O66&lt;20,DATE(O66+118,Q66,IF(S66="",1,S66)),DATE(O66+88,Q66,IF(S66="",1,S66))))</f>
        <v/>
      </c>
      <c r="AW66" s="59" t="str">
        <f>IF(AV66&lt;=設定シート!C$15,"昔",IF(AV66&lt;=設定シート!E$15,"上",IF(AV66&lt;=設定シート!G$15,"中","下")))</f>
        <v>下</v>
      </c>
      <c r="AX66" s="230">
        <f>IF(AV66&lt;=設定シート!$E$36,5,IF(AV66&lt;=設定シート!$I$36,7,IF(AV66&lt;=設定シート!$M$36,9,11)))</f>
        <v>11</v>
      </c>
      <c r="AY66" s="297"/>
      <c r="AZ66" s="295"/>
      <c r="BA66" s="299">
        <f t="shared" ref="BA66" si="16">AN66</f>
        <v>0</v>
      </c>
      <c r="BB66" s="295"/>
      <c r="BC66" s="295"/>
      <c r="BD66" s="184"/>
      <c r="BE66" s="184"/>
      <c r="BL66" s="1"/>
      <c r="BM66" s="1"/>
    </row>
    <row r="67" spans="2:65" s="36" customFormat="1" ht="18" customHeight="1">
      <c r="B67" s="405"/>
      <c r="C67" s="406"/>
      <c r="D67" s="406"/>
      <c r="E67" s="406"/>
      <c r="F67" s="406"/>
      <c r="G67" s="406"/>
      <c r="H67" s="406"/>
      <c r="I67" s="407"/>
      <c r="J67" s="405"/>
      <c r="K67" s="406"/>
      <c r="L67" s="406"/>
      <c r="M67" s="406"/>
      <c r="N67" s="409"/>
      <c r="O67" s="146"/>
      <c r="P67" s="327" t="s">
        <v>48</v>
      </c>
      <c r="Q67" s="55"/>
      <c r="R67" s="327" t="s">
        <v>49</v>
      </c>
      <c r="S67" s="147"/>
      <c r="T67" s="365" t="s">
        <v>51</v>
      </c>
      <c r="U67" s="366"/>
      <c r="V67" s="424"/>
      <c r="W67" s="425"/>
      <c r="X67" s="425"/>
      <c r="Y67" s="426"/>
      <c r="Z67" s="450"/>
      <c r="AA67" s="451"/>
      <c r="AB67" s="451"/>
      <c r="AC67" s="451"/>
      <c r="AD67" s="450"/>
      <c r="AE67" s="451"/>
      <c r="AF67" s="451"/>
      <c r="AG67" s="452"/>
      <c r="AH67" s="398">
        <f>IF(V66="賃金で算定",0,V67+Z67-AD67)</f>
        <v>0</v>
      </c>
      <c r="AI67" s="398"/>
      <c r="AJ67" s="398"/>
      <c r="AK67" s="399"/>
      <c r="AL67" s="400">
        <f>IF(V66="賃金で算定","賃金で算定",IF(OR(V67=0,$F78="",AV66=""),0,IF(AW66="昔",VLOOKUP($F78,労務比率,AX66,FALSE),IF(AW66="上",VLOOKUP($F78,労務比率,AX66,FALSE),IF(AW66="中",VLOOKUP($F78,労務比率,AX66,FALSE),VLOOKUP($F78,労務比率,AX66,FALSE))))))</f>
        <v>0</v>
      </c>
      <c r="AM67" s="401"/>
      <c r="AN67" s="355">
        <f>IF(V66="賃金で算定",0,INT(AH67*AL67/100))</f>
        <v>0</v>
      </c>
      <c r="AO67" s="356"/>
      <c r="AP67" s="356"/>
      <c r="AQ67" s="356"/>
      <c r="AR67" s="356"/>
      <c r="AS67" s="41"/>
      <c r="AT67" s="60"/>
      <c r="AU67" s="60"/>
      <c r="AV67" s="57"/>
      <c r="AW67" s="59"/>
      <c r="AX67" s="230"/>
      <c r="AY67" s="298">
        <f t="shared" ref="AY67" si="17">AH67</f>
        <v>0</v>
      </c>
      <c r="AZ67" s="296">
        <f>IF(AV66&lt;=設定シート!C$85,AH67,IF(AND(AV66&gt;=設定シート!E$85,AV66&lt;=設定シート!G$85),AH67*105/108,AH67))</f>
        <v>0</v>
      </c>
      <c r="BA67" s="293"/>
      <c r="BB67" s="296">
        <f t="shared" ref="BB67" si="18">IF($AL67="賃金で算定",0,INT(AY67*$AL67/100))</f>
        <v>0</v>
      </c>
      <c r="BC67" s="296">
        <f>IF(AY67=AZ67,BB67,AZ67*$AL67/100)</f>
        <v>0</v>
      </c>
      <c r="BD67" s="184"/>
      <c r="BE67" s="184"/>
      <c r="BL67" s="184">
        <f>IF(AY67=AZ67,0,1)</f>
        <v>0</v>
      </c>
      <c r="BM67" s="184" t="str">
        <f>IF(BL67=1,AL67,"")</f>
        <v/>
      </c>
    </row>
    <row r="68" spans="2:65" s="36" customFormat="1" ht="18" customHeight="1">
      <c r="B68" s="402"/>
      <c r="C68" s="403"/>
      <c r="D68" s="403"/>
      <c r="E68" s="403"/>
      <c r="F68" s="403"/>
      <c r="G68" s="403"/>
      <c r="H68" s="403"/>
      <c r="I68" s="404"/>
      <c r="J68" s="402"/>
      <c r="K68" s="403"/>
      <c r="L68" s="403"/>
      <c r="M68" s="403"/>
      <c r="N68" s="408"/>
      <c r="O68" s="145"/>
      <c r="P68" s="326" t="s">
        <v>48</v>
      </c>
      <c r="Q68" s="54"/>
      <c r="R68" s="326" t="s">
        <v>49</v>
      </c>
      <c r="S68" s="144"/>
      <c r="T68" s="410" t="s">
        <v>50</v>
      </c>
      <c r="U68" s="411"/>
      <c r="V68" s="413"/>
      <c r="W68" s="414"/>
      <c r="X68" s="414"/>
      <c r="Y68" s="79"/>
      <c r="Z68" s="43"/>
      <c r="AA68" s="44"/>
      <c r="AB68" s="44"/>
      <c r="AC68" s="45"/>
      <c r="AD68" s="43"/>
      <c r="AE68" s="44"/>
      <c r="AF68" s="44"/>
      <c r="AG68" s="50"/>
      <c r="AH68" s="395">
        <f>IF(V68="賃金で算定",V69+Z69-AD69,0)</f>
        <v>0</v>
      </c>
      <c r="AI68" s="396"/>
      <c r="AJ68" s="396"/>
      <c r="AK68" s="397"/>
      <c r="AL68" s="70"/>
      <c r="AM68" s="71"/>
      <c r="AN68" s="357"/>
      <c r="AO68" s="358"/>
      <c r="AP68" s="358"/>
      <c r="AQ68" s="358"/>
      <c r="AR68" s="358"/>
      <c r="AS68" s="42"/>
      <c r="AT68" s="60"/>
      <c r="AU68" s="60"/>
      <c r="AV68" s="57" t="str">
        <f>IF(OR(O68="",Q68=""),"", IF(O68&lt;20,DATE(O68+118,Q68,IF(S68="",1,S68)),DATE(O68+88,Q68,IF(S68="",1,S68))))</f>
        <v/>
      </c>
      <c r="AW68" s="59" t="str">
        <f>IF(AV68&lt;=設定シート!C$15,"昔",IF(AV68&lt;=設定シート!E$15,"上",IF(AV68&lt;=設定シート!G$15,"中","下")))</f>
        <v>下</v>
      </c>
      <c r="AX68" s="230">
        <f>IF(AV68&lt;=設定シート!$E$36,5,IF(AV68&lt;=設定シート!$I$36,7,IF(AV68&lt;=設定シート!$M$36,9,11)))</f>
        <v>11</v>
      </c>
      <c r="AY68" s="297"/>
      <c r="AZ68" s="295"/>
      <c r="BA68" s="299">
        <f t="shared" ref="BA68" si="19">AN68</f>
        <v>0</v>
      </c>
      <c r="BB68" s="295"/>
      <c r="BC68" s="295"/>
      <c r="BD68" s="184"/>
      <c r="BE68" s="184"/>
      <c r="BL68" s="1"/>
      <c r="BM68" s="1"/>
    </row>
    <row r="69" spans="2:65" s="36" customFormat="1" ht="18" customHeight="1">
      <c r="B69" s="405"/>
      <c r="C69" s="406"/>
      <c r="D69" s="406"/>
      <c r="E69" s="406"/>
      <c r="F69" s="406"/>
      <c r="G69" s="406"/>
      <c r="H69" s="406"/>
      <c r="I69" s="407"/>
      <c r="J69" s="405"/>
      <c r="K69" s="406"/>
      <c r="L69" s="406"/>
      <c r="M69" s="406"/>
      <c r="N69" s="409"/>
      <c r="O69" s="146"/>
      <c r="P69" s="327" t="s">
        <v>48</v>
      </c>
      <c r="Q69" s="55"/>
      <c r="R69" s="327" t="s">
        <v>49</v>
      </c>
      <c r="S69" s="147"/>
      <c r="T69" s="365" t="s">
        <v>51</v>
      </c>
      <c r="U69" s="366"/>
      <c r="V69" s="424"/>
      <c r="W69" s="425"/>
      <c r="X69" s="425"/>
      <c r="Y69" s="426"/>
      <c r="Z69" s="424"/>
      <c r="AA69" s="425"/>
      <c r="AB69" s="425"/>
      <c r="AC69" s="425"/>
      <c r="AD69" s="450"/>
      <c r="AE69" s="451"/>
      <c r="AF69" s="451"/>
      <c r="AG69" s="452"/>
      <c r="AH69" s="398">
        <f>IF(V68="賃金で算定",0,V69+Z69-AD69)</f>
        <v>0</v>
      </c>
      <c r="AI69" s="398"/>
      <c r="AJ69" s="398"/>
      <c r="AK69" s="399"/>
      <c r="AL69" s="400">
        <f>IF(V68="賃金で算定","賃金で算定",IF(OR(V69=0,$F78="",AV68=""),0,IF(AW68="昔",VLOOKUP($F78,労務比率,AX68,FALSE),IF(AW68="上",VLOOKUP($F78,労務比率,AX68,FALSE),IF(AW68="中",VLOOKUP($F78,労務比率,AX68,FALSE),VLOOKUP($F78,労務比率,AX68,FALSE))))))</f>
        <v>0</v>
      </c>
      <c r="AM69" s="401"/>
      <c r="AN69" s="355">
        <f>IF(V68="賃金で算定",0,INT(AH69*AL69/100))</f>
        <v>0</v>
      </c>
      <c r="AO69" s="356"/>
      <c r="AP69" s="356"/>
      <c r="AQ69" s="356"/>
      <c r="AR69" s="356"/>
      <c r="AS69" s="41"/>
      <c r="AT69" s="60"/>
      <c r="AU69" s="60"/>
      <c r="AV69" s="57"/>
      <c r="AW69" s="59"/>
      <c r="AX69" s="230"/>
      <c r="AY69" s="298">
        <f t="shared" ref="AY69" si="20">AH69</f>
        <v>0</v>
      </c>
      <c r="AZ69" s="296">
        <f>IF(AV68&lt;=設定シート!C$85,AH69,IF(AND(AV68&gt;=設定シート!E$85,AV68&lt;=設定シート!G$85),AH69*105/108,AH69))</f>
        <v>0</v>
      </c>
      <c r="BA69" s="293"/>
      <c r="BB69" s="296">
        <f t="shared" ref="BB69" si="21">IF($AL69="賃金で算定",0,INT(AY69*$AL69/100))</f>
        <v>0</v>
      </c>
      <c r="BC69" s="296">
        <f>IF(AY69=AZ69,BB69,AZ69*$AL69/100)</f>
        <v>0</v>
      </c>
      <c r="BD69" s="184"/>
      <c r="BE69" s="184"/>
      <c r="BL69" s="184">
        <f>IF(AY69=AZ69,0,1)</f>
        <v>0</v>
      </c>
      <c r="BM69" s="184" t="str">
        <f>IF(BL69=1,AL69,"")</f>
        <v/>
      </c>
    </row>
    <row r="70" spans="2:65" s="36" customFormat="1" ht="18" customHeight="1">
      <c r="B70" s="402"/>
      <c r="C70" s="403"/>
      <c r="D70" s="403"/>
      <c r="E70" s="403"/>
      <c r="F70" s="403"/>
      <c r="G70" s="403"/>
      <c r="H70" s="403"/>
      <c r="I70" s="404"/>
      <c r="J70" s="402"/>
      <c r="K70" s="403"/>
      <c r="L70" s="403"/>
      <c r="M70" s="403"/>
      <c r="N70" s="408"/>
      <c r="O70" s="145"/>
      <c r="P70" s="326" t="s">
        <v>48</v>
      </c>
      <c r="Q70" s="54"/>
      <c r="R70" s="326" t="s">
        <v>49</v>
      </c>
      <c r="S70" s="144"/>
      <c r="T70" s="410" t="s">
        <v>50</v>
      </c>
      <c r="U70" s="411"/>
      <c r="V70" s="413"/>
      <c r="W70" s="414"/>
      <c r="X70" s="414"/>
      <c r="Y70" s="79"/>
      <c r="Z70" s="43"/>
      <c r="AA70" s="44"/>
      <c r="AB70" s="44"/>
      <c r="AC70" s="45"/>
      <c r="AD70" s="43"/>
      <c r="AE70" s="44"/>
      <c r="AF70" s="44"/>
      <c r="AG70" s="50"/>
      <c r="AH70" s="395">
        <f>IF(V70="賃金で算定",V71+Z71-AD71,0)</f>
        <v>0</v>
      </c>
      <c r="AI70" s="396"/>
      <c r="AJ70" s="396"/>
      <c r="AK70" s="397"/>
      <c r="AL70" s="70"/>
      <c r="AM70" s="71"/>
      <c r="AN70" s="357"/>
      <c r="AO70" s="358"/>
      <c r="AP70" s="358"/>
      <c r="AQ70" s="358"/>
      <c r="AR70" s="358"/>
      <c r="AS70" s="42"/>
      <c r="AT70" s="60"/>
      <c r="AU70" s="60"/>
      <c r="AV70" s="57" t="str">
        <f>IF(OR(O70="",Q70=""),"", IF(O70&lt;20,DATE(O70+118,Q70,IF(S70="",1,S70)),DATE(O70+88,Q70,IF(S70="",1,S70))))</f>
        <v/>
      </c>
      <c r="AW70" s="59" t="str">
        <f>IF(AV70&lt;=設定シート!C$15,"昔",IF(AV70&lt;=設定シート!E$15,"上",IF(AV70&lt;=設定シート!G$15,"中","下")))</f>
        <v>下</v>
      </c>
      <c r="AX70" s="230">
        <f>IF(AV70&lt;=設定シート!$E$36,5,IF(AV70&lt;=設定シート!$I$36,7,IF(AV70&lt;=設定シート!$M$36,9,11)))</f>
        <v>11</v>
      </c>
      <c r="AY70" s="297"/>
      <c r="AZ70" s="295"/>
      <c r="BA70" s="299">
        <f t="shared" ref="BA70" si="22">AN70</f>
        <v>0</v>
      </c>
      <c r="BB70" s="295"/>
      <c r="BC70" s="295"/>
      <c r="BD70" s="184"/>
      <c r="BE70" s="184"/>
      <c r="BL70" s="1"/>
      <c r="BM70" s="1"/>
    </row>
    <row r="71" spans="2:65" s="36" customFormat="1" ht="18" customHeight="1">
      <c r="B71" s="405"/>
      <c r="C71" s="406"/>
      <c r="D71" s="406"/>
      <c r="E71" s="406"/>
      <c r="F71" s="406"/>
      <c r="G71" s="406"/>
      <c r="H71" s="406"/>
      <c r="I71" s="407"/>
      <c r="J71" s="405"/>
      <c r="K71" s="406"/>
      <c r="L71" s="406"/>
      <c r="M71" s="406"/>
      <c r="N71" s="409"/>
      <c r="O71" s="146"/>
      <c r="P71" s="327" t="s">
        <v>48</v>
      </c>
      <c r="Q71" s="55"/>
      <c r="R71" s="327" t="s">
        <v>49</v>
      </c>
      <c r="S71" s="147"/>
      <c r="T71" s="365" t="s">
        <v>51</v>
      </c>
      <c r="U71" s="366"/>
      <c r="V71" s="424"/>
      <c r="W71" s="425"/>
      <c r="X71" s="425"/>
      <c r="Y71" s="426"/>
      <c r="Z71" s="424"/>
      <c r="AA71" s="425"/>
      <c r="AB71" s="425"/>
      <c r="AC71" s="425"/>
      <c r="AD71" s="450"/>
      <c r="AE71" s="451"/>
      <c r="AF71" s="451"/>
      <c r="AG71" s="452"/>
      <c r="AH71" s="398">
        <f>IF(V70="賃金で算定",0,V71+Z71-AD71)</f>
        <v>0</v>
      </c>
      <c r="AI71" s="398"/>
      <c r="AJ71" s="398"/>
      <c r="AK71" s="399"/>
      <c r="AL71" s="400">
        <f>IF(V70="賃金で算定","賃金で算定",IF(OR(V71=0,$F78="",AV70=""),0,IF(AW70="昔",VLOOKUP($F78,労務比率,AX70,FALSE),IF(AW70="上",VLOOKUP($F78,労務比率,AX70,FALSE),IF(AW70="中",VLOOKUP($F78,労務比率,AX70,FALSE),VLOOKUP($F78,労務比率,AX70,FALSE))))))</f>
        <v>0</v>
      </c>
      <c r="AM71" s="401"/>
      <c r="AN71" s="355">
        <f>IF(V70="賃金で算定",0,INT(AH71*AL71/100))</f>
        <v>0</v>
      </c>
      <c r="AO71" s="356"/>
      <c r="AP71" s="356"/>
      <c r="AQ71" s="356"/>
      <c r="AR71" s="356"/>
      <c r="AS71" s="41"/>
      <c r="AT71" s="60"/>
      <c r="AU71" s="60"/>
      <c r="AV71" s="57"/>
      <c r="AW71" s="59"/>
      <c r="AX71" s="230"/>
      <c r="AY71" s="298">
        <f t="shared" ref="AY71" si="23">AH71</f>
        <v>0</v>
      </c>
      <c r="AZ71" s="296">
        <f>IF(AV70&lt;=設定シート!C$85,AH71,IF(AND(AV70&gt;=設定シート!E$85,AV70&lt;=設定シート!G$85),AH71*105/108,AH71))</f>
        <v>0</v>
      </c>
      <c r="BA71" s="293"/>
      <c r="BB71" s="296">
        <f t="shared" ref="BB71" si="24">IF($AL71="賃金で算定",0,INT(AY71*$AL71/100))</f>
        <v>0</v>
      </c>
      <c r="BC71" s="296">
        <f>IF(AY71=AZ71,BB71,AZ71*$AL71/100)</f>
        <v>0</v>
      </c>
      <c r="BD71" s="184"/>
      <c r="BE71" s="184"/>
      <c r="BL71" s="184">
        <f>IF(AY71=AZ71,0,1)</f>
        <v>0</v>
      </c>
      <c r="BM71" s="184" t="str">
        <f>IF(BL71=1,AL71,"")</f>
        <v/>
      </c>
    </row>
    <row r="72" spans="2:65" s="36" customFormat="1" ht="18" customHeight="1">
      <c r="B72" s="402"/>
      <c r="C72" s="403"/>
      <c r="D72" s="403"/>
      <c r="E72" s="403"/>
      <c r="F72" s="403"/>
      <c r="G72" s="403"/>
      <c r="H72" s="403"/>
      <c r="I72" s="404"/>
      <c r="J72" s="402"/>
      <c r="K72" s="403"/>
      <c r="L72" s="403"/>
      <c r="M72" s="403"/>
      <c r="N72" s="408"/>
      <c r="O72" s="145"/>
      <c r="P72" s="326" t="s">
        <v>48</v>
      </c>
      <c r="Q72" s="54"/>
      <c r="R72" s="326" t="s">
        <v>49</v>
      </c>
      <c r="S72" s="144"/>
      <c r="T72" s="410" t="s">
        <v>50</v>
      </c>
      <c r="U72" s="411"/>
      <c r="V72" s="413"/>
      <c r="W72" s="414"/>
      <c r="X72" s="414"/>
      <c r="Y72" s="79"/>
      <c r="Z72" s="43"/>
      <c r="AA72" s="44"/>
      <c r="AB72" s="44"/>
      <c r="AC72" s="45"/>
      <c r="AD72" s="43"/>
      <c r="AE72" s="44"/>
      <c r="AF72" s="44"/>
      <c r="AG72" s="50"/>
      <c r="AH72" s="395">
        <f>IF(V72="賃金で算定",V73+Z73-AD73,0)</f>
        <v>0</v>
      </c>
      <c r="AI72" s="396"/>
      <c r="AJ72" s="396"/>
      <c r="AK72" s="397"/>
      <c r="AL72" s="70"/>
      <c r="AM72" s="71"/>
      <c r="AN72" s="357"/>
      <c r="AO72" s="358"/>
      <c r="AP72" s="358"/>
      <c r="AQ72" s="358"/>
      <c r="AR72" s="358"/>
      <c r="AS72" s="42"/>
      <c r="AT72" s="60"/>
      <c r="AU72" s="60"/>
      <c r="AV72" s="57" t="str">
        <f>IF(OR(O72="",Q72=""),"", IF(O72&lt;20,DATE(O72+118,Q72,IF(S72="",1,S72)),DATE(O72+88,Q72,IF(S72="",1,S72))))</f>
        <v/>
      </c>
      <c r="AW72" s="59" t="str">
        <f>IF(AV72&lt;=設定シート!C$15,"昔",IF(AV72&lt;=設定シート!E$15,"上",IF(AV72&lt;=設定シート!G$15,"中","下")))</f>
        <v>下</v>
      </c>
      <c r="AX72" s="230">
        <f>IF(AV72&lt;=設定シート!$E$36,5,IF(AV72&lt;=設定シート!$I$36,7,IF(AV72&lt;=設定シート!$M$36,9,11)))</f>
        <v>11</v>
      </c>
      <c r="AY72" s="297"/>
      <c r="AZ72" s="295"/>
      <c r="BA72" s="299">
        <f t="shared" ref="BA72" si="25">AN72</f>
        <v>0</v>
      </c>
      <c r="BB72" s="295"/>
      <c r="BC72" s="295"/>
      <c r="BD72" s="184"/>
      <c r="BE72" s="184"/>
      <c r="BL72" s="1"/>
      <c r="BM72" s="1"/>
    </row>
    <row r="73" spans="2:65" s="36" customFormat="1" ht="18" customHeight="1">
      <c r="B73" s="405"/>
      <c r="C73" s="406"/>
      <c r="D73" s="406"/>
      <c r="E73" s="406"/>
      <c r="F73" s="406"/>
      <c r="G73" s="406"/>
      <c r="H73" s="406"/>
      <c r="I73" s="407"/>
      <c r="J73" s="405"/>
      <c r="K73" s="406"/>
      <c r="L73" s="406"/>
      <c r="M73" s="406"/>
      <c r="N73" s="409"/>
      <c r="O73" s="146"/>
      <c r="P73" s="327" t="s">
        <v>48</v>
      </c>
      <c r="Q73" s="55"/>
      <c r="R73" s="327" t="s">
        <v>49</v>
      </c>
      <c r="S73" s="147"/>
      <c r="T73" s="365" t="s">
        <v>51</v>
      </c>
      <c r="U73" s="366"/>
      <c r="V73" s="424"/>
      <c r="W73" s="425"/>
      <c r="X73" s="425"/>
      <c r="Y73" s="426"/>
      <c r="Z73" s="424"/>
      <c r="AA73" s="425"/>
      <c r="AB73" s="425"/>
      <c r="AC73" s="425"/>
      <c r="AD73" s="450"/>
      <c r="AE73" s="451"/>
      <c r="AF73" s="451"/>
      <c r="AG73" s="452"/>
      <c r="AH73" s="398">
        <f>IF(V72="賃金で算定",0,V73+Z73-AD73)</f>
        <v>0</v>
      </c>
      <c r="AI73" s="398"/>
      <c r="AJ73" s="398"/>
      <c r="AK73" s="399"/>
      <c r="AL73" s="400">
        <f>IF(V72="賃金で算定","賃金で算定",IF(OR(V73=0,$F78="",AV72=""),0,IF(AW72="昔",VLOOKUP($F78,労務比率,AX72,FALSE),IF(AW72="上",VLOOKUP($F78,労務比率,AX72,FALSE),IF(AW72="中",VLOOKUP($F78,労務比率,AX72,FALSE),VLOOKUP($F78,労務比率,AX72,FALSE))))))</f>
        <v>0</v>
      </c>
      <c r="AM73" s="401"/>
      <c r="AN73" s="355">
        <f>IF(V72="賃金で算定",0,INT(AH73*AL73/100))</f>
        <v>0</v>
      </c>
      <c r="AO73" s="356"/>
      <c r="AP73" s="356"/>
      <c r="AQ73" s="356"/>
      <c r="AR73" s="356"/>
      <c r="AS73" s="41"/>
      <c r="AT73" s="60"/>
      <c r="AU73" s="60"/>
      <c r="AV73" s="57"/>
      <c r="AW73" s="59"/>
      <c r="AX73" s="230"/>
      <c r="AY73" s="298">
        <f t="shared" ref="AY73" si="26">AH73</f>
        <v>0</v>
      </c>
      <c r="AZ73" s="296">
        <f>IF(AV72&lt;=設定シート!C$85,AH73,IF(AND(AV72&gt;=設定シート!E$85,AV72&lt;=設定シート!G$85),AH73*105/108,AH73))</f>
        <v>0</v>
      </c>
      <c r="BA73" s="293"/>
      <c r="BB73" s="296">
        <f t="shared" ref="BB73" si="27">IF($AL73="賃金で算定",0,INT(AY73*$AL73/100))</f>
        <v>0</v>
      </c>
      <c r="BC73" s="296">
        <f>IF(AY73=AZ73,BB73,AZ73*$AL73/100)</f>
        <v>0</v>
      </c>
      <c r="BD73" s="184"/>
      <c r="BE73" s="184"/>
      <c r="BL73" s="184">
        <f>IF(AY73=AZ73,0,1)</f>
        <v>0</v>
      </c>
      <c r="BM73" s="184" t="str">
        <f>IF(BL73=1,AL73,"")</f>
        <v/>
      </c>
    </row>
    <row r="74" spans="2:65" s="36" customFormat="1" ht="18" customHeight="1">
      <c r="B74" s="402"/>
      <c r="C74" s="403"/>
      <c r="D74" s="403"/>
      <c r="E74" s="403"/>
      <c r="F74" s="403"/>
      <c r="G74" s="403"/>
      <c r="H74" s="403"/>
      <c r="I74" s="404"/>
      <c r="J74" s="402"/>
      <c r="K74" s="403"/>
      <c r="L74" s="403"/>
      <c r="M74" s="403"/>
      <c r="N74" s="408"/>
      <c r="O74" s="145"/>
      <c r="P74" s="326" t="s">
        <v>48</v>
      </c>
      <c r="Q74" s="54"/>
      <c r="R74" s="326" t="s">
        <v>49</v>
      </c>
      <c r="S74" s="144"/>
      <c r="T74" s="410" t="s">
        <v>50</v>
      </c>
      <c r="U74" s="411"/>
      <c r="V74" s="413"/>
      <c r="W74" s="414"/>
      <c r="X74" s="414"/>
      <c r="Y74" s="79"/>
      <c r="Z74" s="43"/>
      <c r="AA74" s="44"/>
      <c r="AB74" s="44"/>
      <c r="AC74" s="45"/>
      <c r="AD74" s="43"/>
      <c r="AE74" s="44"/>
      <c r="AF74" s="44"/>
      <c r="AG74" s="50"/>
      <c r="AH74" s="395">
        <f>IF(V74="賃金で算定",V75+Z75-AD75,0)</f>
        <v>0</v>
      </c>
      <c r="AI74" s="396"/>
      <c r="AJ74" s="396"/>
      <c r="AK74" s="397"/>
      <c r="AL74" s="70"/>
      <c r="AM74" s="71"/>
      <c r="AN74" s="357"/>
      <c r="AO74" s="358"/>
      <c r="AP74" s="358"/>
      <c r="AQ74" s="358"/>
      <c r="AR74" s="358"/>
      <c r="AS74" s="42"/>
      <c r="AT74" s="60"/>
      <c r="AU74" s="60"/>
      <c r="AV74" s="57" t="str">
        <f>IF(OR(O74="",Q74=""),"", IF(O74&lt;20,DATE(O74+118,Q74,IF(S74="",1,S74)),DATE(O74+88,Q74,IF(S74="",1,S74))))</f>
        <v/>
      </c>
      <c r="AW74" s="59" t="str">
        <f>IF(AV74&lt;=設定シート!C$15,"昔",IF(AV74&lt;=設定シート!E$15,"上",IF(AV74&lt;=設定シート!G$15,"中","下")))</f>
        <v>下</v>
      </c>
      <c r="AX74" s="230">
        <f>IF(AV74&lt;=設定シート!$E$36,5,IF(AV74&lt;=設定シート!$I$36,7,IF(AV74&lt;=設定シート!$M$36,9,11)))</f>
        <v>11</v>
      </c>
      <c r="AY74" s="297"/>
      <c r="AZ74" s="295"/>
      <c r="BA74" s="299">
        <f t="shared" ref="BA74" si="28">AN74</f>
        <v>0</v>
      </c>
      <c r="BB74" s="295"/>
      <c r="BC74" s="295"/>
      <c r="BD74" s="184"/>
      <c r="BE74" s="184"/>
      <c r="BL74" s="1"/>
      <c r="BM74" s="1"/>
    </row>
    <row r="75" spans="2:65" s="36" customFormat="1" ht="18" customHeight="1">
      <c r="B75" s="405"/>
      <c r="C75" s="406"/>
      <c r="D75" s="406"/>
      <c r="E75" s="406"/>
      <c r="F75" s="406"/>
      <c r="G75" s="406"/>
      <c r="H75" s="406"/>
      <c r="I75" s="407"/>
      <c r="J75" s="405"/>
      <c r="K75" s="406"/>
      <c r="L75" s="406"/>
      <c r="M75" s="406"/>
      <c r="N75" s="409"/>
      <c r="O75" s="146"/>
      <c r="P75" s="327" t="s">
        <v>48</v>
      </c>
      <c r="Q75" s="55"/>
      <c r="R75" s="327" t="s">
        <v>49</v>
      </c>
      <c r="S75" s="147"/>
      <c r="T75" s="365" t="s">
        <v>51</v>
      </c>
      <c r="U75" s="366"/>
      <c r="V75" s="424"/>
      <c r="W75" s="425"/>
      <c r="X75" s="425"/>
      <c r="Y75" s="426"/>
      <c r="Z75" s="424"/>
      <c r="AA75" s="425"/>
      <c r="AB75" s="425"/>
      <c r="AC75" s="425"/>
      <c r="AD75" s="450"/>
      <c r="AE75" s="451"/>
      <c r="AF75" s="451"/>
      <c r="AG75" s="452"/>
      <c r="AH75" s="398">
        <f>IF(V74="賃金で算定",0,V75+Z75-AD75)</f>
        <v>0</v>
      </c>
      <c r="AI75" s="398"/>
      <c r="AJ75" s="398"/>
      <c r="AK75" s="399"/>
      <c r="AL75" s="400">
        <f>IF(V74="賃金で算定","賃金で算定",IF(OR(V75=0,$F78="",AV74=""),0,IF(AW74="昔",VLOOKUP($F78,労務比率,AX74,FALSE),IF(AW74="上",VLOOKUP($F78,労務比率,AX74,FALSE),IF(AW74="中",VLOOKUP($F78,労務比率,AX74,FALSE),VLOOKUP($F78,労務比率,AX74,FALSE))))))</f>
        <v>0</v>
      </c>
      <c r="AM75" s="401"/>
      <c r="AN75" s="355">
        <f>IF(V74="賃金で算定",0,INT(AH75*AL75/100))</f>
        <v>0</v>
      </c>
      <c r="AO75" s="356"/>
      <c r="AP75" s="356"/>
      <c r="AQ75" s="356"/>
      <c r="AR75" s="356"/>
      <c r="AS75" s="41"/>
      <c r="AT75" s="60"/>
      <c r="AU75" s="60"/>
      <c r="AV75" s="57"/>
      <c r="AW75" s="59"/>
      <c r="AX75" s="230"/>
      <c r="AY75" s="298">
        <f t="shared" ref="AY75" si="29">AH75</f>
        <v>0</v>
      </c>
      <c r="AZ75" s="296">
        <f>IF(AV74&lt;=設定シート!C$85,AH75,IF(AND(AV74&gt;=設定シート!E$85,AV74&lt;=設定シート!G$85),AH75*105/108,AH75))</f>
        <v>0</v>
      </c>
      <c r="BA75" s="293"/>
      <c r="BB75" s="296">
        <f t="shared" ref="BB75" si="30">IF($AL75="賃金で算定",0,INT(AY75*$AL75/100))</f>
        <v>0</v>
      </c>
      <c r="BC75" s="296">
        <f>IF(AY75=AZ75,BB75,AZ75*$AL75/100)</f>
        <v>0</v>
      </c>
      <c r="BD75" s="184"/>
      <c r="BE75" s="184"/>
      <c r="BL75" s="184">
        <f>IF(AY75=AZ75,0,1)</f>
        <v>0</v>
      </c>
      <c r="BM75" s="184" t="str">
        <f>IF(BL75=1,AL75,"")</f>
        <v/>
      </c>
    </row>
    <row r="76" spans="2:65" s="36" customFormat="1" ht="18" customHeight="1">
      <c r="B76" s="402"/>
      <c r="C76" s="403"/>
      <c r="D76" s="403"/>
      <c r="E76" s="403"/>
      <c r="F76" s="403"/>
      <c r="G76" s="403"/>
      <c r="H76" s="403"/>
      <c r="I76" s="404"/>
      <c r="J76" s="402"/>
      <c r="K76" s="403"/>
      <c r="L76" s="403"/>
      <c r="M76" s="403"/>
      <c r="N76" s="408"/>
      <c r="O76" s="145"/>
      <c r="P76" s="326" t="s">
        <v>48</v>
      </c>
      <c r="Q76" s="54"/>
      <c r="R76" s="326" t="s">
        <v>49</v>
      </c>
      <c r="S76" s="144"/>
      <c r="T76" s="410" t="s">
        <v>50</v>
      </c>
      <c r="U76" s="411"/>
      <c r="V76" s="413"/>
      <c r="W76" s="414"/>
      <c r="X76" s="414"/>
      <c r="Y76" s="79"/>
      <c r="Z76" s="43"/>
      <c r="AA76" s="44"/>
      <c r="AB76" s="44"/>
      <c r="AC76" s="45"/>
      <c r="AD76" s="43"/>
      <c r="AE76" s="44"/>
      <c r="AF76" s="44"/>
      <c r="AG76" s="50"/>
      <c r="AH76" s="395">
        <f>IF(V76="賃金で算定",V77+Z77-AD77,0)</f>
        <v>0</v>
      </c>
      <c r="AI76" s="396"/>
      <c r="AJ76" s="396"/>
      <c r="AK76" s="397"/>
      <c r="AL76" s="70"/>
      <c r="AM76" s="71"/>
      <c r="AN76" s="357"/>
      <c r="AO76" s="358"/>
      <c r="AP76" s="358"/>
      <c r="AQ76" s="358"/>
      <c r="AR76" s="358"/>
      <c r="AS76" s="42"/>
      <c r="AT76" s="60"/>
      <c r="AU76" s="60"/>
      <c r="AV76" s="57" t="str">
        <f>IF(OR(O76="",Q76=""),"", IF(O76&lt;20,DATE(O76+118,Q76,IF(S76="",1,S76)),DATE(O76+88,Q76,IF(S76="",1,S76))))</f>
        <v/>
      </c>
      <c r="AW76" s="59" t="str">
        <f>IF(AV76&lt;=設定シート!C$15,"昔",IF(AV76&lt;=設定シート!E$15,"上",IF(AV76&lt;=設定シート!G$15,"中","下")))</f>
        <v>下</v>
      </c>
      <c r="AX76" s="230">
        <f>IF(AV76&lt;=設定シート!$E$36,5,IF(AV76&lt;=設定シート!$I$36,7,IF(AV76&lt;=設定シート!$M$36,9,11)))</f>
        <v>11</v>
      </c>
      <c r="AY76" s="297"/>
      <c r="AZ76" s="295"/>
      <c r="BA76" s="299">
        <f t="shared" ref="BA76" si="31">AN76</f>
        <v>0</v>
      </c>
      <c r="BB76" s="295"/>
      <c r="BC76" s="295"/>
      <c r="BD76" s="184"/>
      <c r="BE76" s="184"/>
      <c r="BL76" s="1"/>
      <c r="BM76" s="1"/>
    </row>
    <row r="77" spans="2:65" s="36" customFormat="1" ht="18" customHeight="1">
      <c r="B77" s="405"/>
      <c r="C77" s="406"/>
      <c r="D77" s="406"/>
      <c r="E77" s="406"/>
      <c r="F77" s="406"/>
      <c r="G77" s="406"/>
      <c r="H77" s="406"/>
      <c r="I77" s="407"/>
      <c r="J77" s="405"/>
      <c r="K77" s="406"/>
      <c r="L77" s="406"/>
      <c r="M77" s="406"/>
      <c r="N77" s="409"/>
      <c r="O77" s="146"/>
      <c r="P77" s="276" t="s">
        <v>48</v>
      </c>
      <c r="Q77" s="55"/>
      <c r="R77" s="327" t="s">
        <v>49</v>
      </c>
      <c r="S77" s="147"/>
      <c r="T77" s="365" t="s">
        <v>51</v>
      </c>
      <c r="U77" s="366"/>
      <c r="V77" s="424"/>
      <c r="W77" s="425"/>
      <c r="X77" s="425"/>
      <c r="Y77" s="426"/>
      <c r="Z77" s="424"/>
      <c r="AA77" s="425"/>
      <c r="AB77" s="425"/>
      <c r="AC77" s="425"/>
      <c r="AD77" s="450"/>
      <c r="AE77" s="451"/>
      <c r="AF77" s="451"/>
      <c r="AG77" s="452"/>
      <c r="AH77" s="355">
        <f>IF(V76="賃金で算定",0,V77+Z77-AD77)</f>
        <v>0</v>
      </c>
      <c r="AI77" s="356"/>
      <c r="AJ77" s="356"/>
      <c r="AK77" s="412"/>
      <c r="AL77" s="400">
        <f>IF(V76="賃金で算定","賃金で算定",IF(OR(V77=0,$F78="",AV76=""),0,IF(AW76="昔",VLOOKUP($F78,労務比率,AX76,FALSE),IF(AW76="上",VLOOKUP($F78,労務比率,AX76,FALSE),IF(AW76="中",VLOOKUP($F78,労務比率,AX76,FALSE),VLOOKUP($F78,労務比率,AX76,FALSE))))))</f>
        <v>0</v>
      </c>
      <c r="AM77" s="401"/>
      <c r="AN77" s="355">
        <f>IF(V76="賃金で算定",0,INT(AH77*AL77/100))</f>
        <v>0</v>
      </c>
      <c r="AO77" s="356"/>
      <c r="AP77" s="356"/>
      <c r="AQ77" s="356"/>
      <c r="AR77" s="356"/>
      <c r="AS77" s="41"/>
      <c r="AT77" s="60"/>
      <c r="AU77" s="60"/>
      <c r="AV77" s="57"/>
      <c r="AW77" s="59"/>
      <c r="AX77" s="230"/>
      <c r="AY77" s="298">
        <f t="shared" ref="AY77" si="32">AH77</f>
        <v>0</v>
      </c>
      <c r="AZ77" s="296">
        <f>IF(AV76&lt;=設定シート!C$85,AH77,IF(AND(AV76&gt;=設定シート!E$85,AV76&lt;=設定シート!G$85),AH77*105/108,AH77))</f>
        <v>0</v>
      </c>
      <c r="BA77" s="293"/>
      <c r="BB77" s="296">
        <f t="shared" ref="BB77" si="33">IF($AL77="賃金で算定",0,INT(AY77*$AL77/100))</f>
        <v>0</v>
      </c>
      <c r="BC77" s="296">
        <f>IF(AY77=AZ77,BB77,AZ77*$AL77/100)</f>
        <v>0</v>
      </c>
      <c r="BD77" s="184"/>
      <c r="BE77" s="184"/>
      <c r="BL77" s="184">
        <f>IF(AY77=AZ77,0,1)</f>
        <v>0</v>
      </c>
      <c r="BM77" s="184" t="str">
        <f>IF(BL77=1,AL77,"")</f>
        <v/>
      </c>
    </row>
    <row r="78" spans="2:65" s="36" customFormat="1" ht="18" customHeight="1">
      <c r="B78" s="367" t="s">
        <v>90</v>
      </c>
      <c r="C78" s="368"/>
      <c r="D78" s="368"/>
      <c r="E78" s="369"/>
      <c r="F78" s="415"/>
      <c r="G78" s="416"/>
      <c r="H78" s="416"/>
      <c r="I78" s="416"/>
      <c r="J78" s="416"/>
      <c r="K78" s="416"/>
      <c r="L78" s="416"/>
      <c r="M78" s="416"/>
      <c r="N78" s="417"/>
      <c r="O78" s="367" t="s">
        <v>52</v>
      </c>
      <c r="P78" s="368"/>
      <c r="Q78" s="368"/>
      <c r="R78" s="368"/>
      <c r="S78" s="368"/>
      <c r="T78" s="368"/>
      <c r="U78" s="369"/>
      <c r="V78" s="376">
        <f>AH78</f>
        <v>0</v>
      </c>
      <c r="W78" s="377"/>
      <c r="X78" s="377"/>
      <c r="Y78" s="378"/>
      <c r="Z78" s="266"/>
      <c r="AA78" s="267"/>
      <c r="AB78" s="267"/>
      <c r="AC78" s="45"/>
      <c r="AD78" s="266"/>
      <c r="AE78" s="267"/>
      <c r="AF78" s="267"/>
      <c r="AG78" s="45"/>
      <c r="AH78" s="395">
        <f>AH60+AH62+AH64+AH66+AH68+AH70+AH72+AH74+AH76</f>
        <v>0</v>
      </c>
      <c r="AI78" s="396"/>
      <c r="AJ78" s="396"/>
      <c r="AK78" s="397"/>
      <c r="AL78" s="72"/>
      <c r="AM78" s="73"/>
      <c r="AN78" s="395">
        <f>AN60+AN62+AN64+AN66+AN68+AN70+AN72+AN74+AN76</f>
        <v>0</v>
      </c>
      <c r="AO78" s="396"/>
      <c r="AP78" s="396"/>
      <c r="AQ78" s="396"/>
      <c r="AR78" s="396"/>
      <c r="AS78" s="268"/>
      <c r="AT78" s="60"/>
      <c r="AU78" s="60"/>
      <c r="AW78" s="59"/>
      <c r="AX78" s="230"/>
      <c r="AY78" s="297"/>
      <c r="AZ78" s="300"/>
      <c r="BA78" s="307">
        <f>BA60+BA62+BA64+BA66+BA68+BA70+BA72+BA74+BA76</f>
        <v>0</v>
      </c>
      <c r="BB78" s="308">
        <f>BB61+BB63+BB65+BB67+BB69+BB71+BB73+BB75+BB77</f>
        <v>0</v>
      </c>
      <c r="BC78" s="308">
        <f>SUMIF(BL61:BL77,0,BC61:BC77)+ROUNDDOWN(ROUNDDOWN(BL78*105/108,0)*BM78/100,0)</f>
        <v>0</v>
      </c>
      <c r="BD78" s="184"/>
      <c r="BE78" s="184"/>
      <c r="BL78" s="184">
        <f>SUMIF(BL61:BL77,1,AH61:AK77)</f>
        <v>0</v>
      </c>
      <c r="BM78" s="184">
        <f>IF(COUNT(BM61:BM77)=0,0,SUM(BM61:BM77)/COUNT(BM61:BM77))</f>
        <v>0</v>
      </c>
    </row>
    <row r="79" spans="2:65" s="36" customFormat="1" ht="18" customHeight="1">
      <c r="B79" s="370"/>
      <c r="C79" s="371"/>
      <c r="D79" s="371"/>
      <c r="E79" s="372"/>
      <c r="F79" s="418"/>
      <c r="G79" s="419"/>
      <c r="H79" s="419"/>
      <c r="I79" s="419"/>
      <c r="J79" s="419"/>
      <c r="K79" s="419"/>
      <c r="L79" s="419"/>
      <c r="M79" s="419"/>
      <c r="N79" s="420"/>
      <c r="O79" s="370"/>
      <c r="P79" s="371"/>
      <c r="Q79" s="371"/>
      <c r="R79" s="371"/>
      <c r="S79" s="371"/>
      <c r="T79" s="371"/>
      <c r="U79" s="372"/>
      <c r="V79" s="473">
        <f>V61+V63+V65+V67+V69+V71+V73+V75+V77-V78</f>
        <v>0</v>
      </c>
      <c r="W79" s="398"/>
      <c r="X79" s="398"/>
      <c r="Y79" s="399"/>
      <c r="Z79" s="473">
        <f>Z61+Z63+Z65+Z67+Z69+Z71+Z73+Z75+Z77</f>
        <v>0</v>
      </c>
      <c r="AA79" s="398"/>
      <c r="AB79" s="398"/>
      <c r="AC79" s="398"/>
      <c r="AD79" s="473">
        <f>AD61+AD63+AD65+AD67+AD69+AD71+AD73+AD75+AD77</f>
        <v>0</v>
      </c>
      <c r="AE79" s="398"/>
      <c r="AF79" s="398"/>
      <c r="AG79" s="398"/>
      <c r="AH79" s="473">
        <f>AY79</f>
        <v>0</v>
      </c>
      <c r="AI79" s="398"/>
      <c r="AJ79" s="398"/>
      <c r="AK79" s="398"/>
      <c r="AL79" s="273"/>
      <c r="AM79" s="274"/>
      <c r="AN79" s="473">
        <f>BB79</f>
        <v>0</v>
      </c>
      <c r="AO79" s="398"/>
      <c r="AP79" s="398"/>
      <c r="AQ79" s="398"/>
      <c r="AR79" s="398"/>
      <c r="AS79" s="270"/>
      <c r="AT79" s="60"/>
      <c r="AU79" s="60"/>
      <c r="AW79" s="59"/>
      <c r="AX79" s="230"/>
      <c r="AY79" s="303">
        <f>AY61+AY63+AY65+AY67+AY69+AY71+AY73+AY75+AY77</f>
        <v>0</v>
      </c>
      <c r="AZ79" s="305"/>
      <c r="BA79" s="305"/>
      <c r="BB79" s="301">
        <f>BB78</f>
        <v>0</v>
      </c>
      <c r="BC79" s="309"/>
      <c r="BD79" s="184"/>
      <c r="BE79" s="184"/>
    </row>
    <row r="80" spans="2:65" s="36" customFormat="1" ht="18" customHeight="1">
      <c r="B80" s="373"/>
      <c r="C80" s="374"/>
      <c r="D80" s="374"/>
      <c r="E80" s="375"/>
      <c r="F80" s="421"/>
      <c r="G80" s="422"/>
      <c r="H80" s="422"/>
      <c r="I80" s="422"/>
      <c r="J80" s="422"/>
      <c r="K80" s="422"/>
      <c r="L80" s="422"/>
      <c r="M80" s="422"/>
      <c r="N80" s="423"/>
      <c r="O80" s="373"/>
      <c r="P80" s="374"/>
      <c r="Q80" s="374"/>
      <c r="R80" s="374"/>
      <c r="S80" s="374"/>
      <c r="T80" s="374"/>
      <c r="U80" s="375"/>
      <c r="V80" s="355"/>
      <c r="W80" s="356"/>
      <c r="X80" s="356"/>
      <c r="Y80" s="412"/>
      <c r="Z80" s="355"/>
      <c r="AA80" s="356"/>
      <c r="AB80" s="356"/>
      <c r="AC80" s="356"/>
      <c r="AD80" s="355"/>
      <c r="AE80" s="356"/>
      <c r="AF80" s="356"/>
      <c r="AG80" s="356"/>
      <c r="AH80" s="355">
        <f>AZ80</f>
        <v>0</v>
      </c>
      <c r="AI80" s="356"/>
      <c r="AJ80" s="356"/>
      <c r="AK80" s="412"/>
      <c r="AL80" s="271"/>
      <c r="AM80" s="272"/>
      <c r="AN80" s="355">
        <f>BC80</f>
        <v>0</v>
      </c>
      <c r="AO80" s="356"/>
      <c r="AP80" s="356"/>
      <c r="AQ80" s="356"/>
      <c r="AR80" s="356"/>
      <c r="AS80" s="269"/>
      <c r="AT80" s="60"/>
      <c r="AU80" s="149"/>
      <c r="AW80" s="59"/>
      <c r="AX80" s="230"/>
      <c r="AY80" s="304"/>
      <c r="AZ80" s="306">
        <f>IF(AZ61+AZ63+AZ65+AZ67+AZ69+AZ71+AZ73+AZ75+AZ77=AY79,0,ROUNDDOWN(AZ61+AZ63+AZ65+AZ67+AZ69+AZ71+AZ73+AZ75+AZ77,0))</f>
        <v>0</v>
      </c>
      <c r="BA80" s="302"/>
      <c r="BB80" s="302"/>
      <c r="BC80" s="306">
        <f>IF(BC78=BB79,0,BC78)</f>
        <v>0</v>
      </c>
      <c r="BD80" s="184"/>
      <c r="BE80" s="184"/>
    </row>
    <row r="81" spans="2:57" s="36" customFormat="1" ht="18" customHeight="1">
      <c r="AD81" s="1" t="str">
        <f>IF(AND($F78="",$V78+$V79&gt;0),"事業の種類を選択してください。","")</f>
        <v/>
      </c>
      <c r="AE81" s="1"/>
      <c r="AF81" s="1"/>
      <c r="AG81" s="1"/>
      <c r="AH81" s="1"/>
      <c r="AI81" s="1"/>
      <c r="AJ81" s="1"/>
      <c r="AK81" s="1"/>
      <c r="AL81" s="1"/>
      <c r="AM81" s="1"/>
      <c r="AN81" s="386">
        <f>IF(AN78=0,0,AN78+IF(AN80=0,AN79,AN80))</f>
        <v>0</v>
      </c>
      <c r="AO81" s="386"/>
      <c r="AP81" s="386"/>
      <c r="AQ81" s="386"/>
      <c r="AR81" s="386"/>
      <c r="AS81" s="60"/>
      <c r="AT81" s="60"/>
      <c r="AU81" s="60"/>
      <c r="AW81" s="59"/>
      <c r="AX81" s="230"/>
      <c r="AY81" s="230"/>
      <c r="AZ81" s="230"/>
      <c r="BA81" s="230"/>
      <c r="BB81" s="230"/>
      <c r="BC81" s="230"/>
      <c r="BD81" s="184"/>
      <c r="BE81" s="184"/>
    </row>
    <row r="82" spans="2:57" s="36" customFormat="1" ht="31.5" customHeight="1">
      <c r="AN82" s="81"/>
      <c r="AO82" s="81"/>
      <c r="AP82" s="81"/>
      <c r="AQ82" s="81"/>
      <c r="AR82" s="81"/>
      <c r="AS82" s="60"/>
      <c r="AT82" s="60"/>
      <c r="AU82" s="60"/>
      <c r="AW82" s="59"/>
      <c r="AX82" s="230"/>
      <c r="AY82" s="230"/>
      <c r="AZ82" s="230"/>
      <c r="BA82" s="230"/>
      <c r="BB82" s="230"/>
      <c r="BC82" s="230"/>
      <c r="BD82" s="184"/>
      <c r="BE82" s="184"/>
    </row>
    <row r="83" spans="2:57" s="36" customFormat="1" ht="7.5" customHeight="1">
      <c r="X83" s="38"/>
      <c r="Y83" s="38"/>
      <c r="Z83" s="60"/>
      <c r="AA83" s="60"/>
      <c r="AB83" s="60"/>
      <c r="AC83" s="60"/>
      <c r="AD83" s="60"/>
      <c r="AE83" s="60"/>
      <c r="AF83" s="60"/>
      <c r="AG83" s="60"/>
      <c r="AH83" s="60"/>
      <c r="AI83" s="60"/>
      <c r="AJ83" s="60"/>
      <c r="AK83" s="60"/>
      <c r="AL83" s="60"/>
      <c r="AM83" s="60"/>
      <c r="AN83" s="60"/>
      <c r="AO83" s="60"/>
      <c r="AP83" s="60"/>
      <c r="AQ83" s="60"/>
      <c r="AR83" s="60"/>
      <c r="AS83" s="60"/>
      <c r="AT83" s="1"/>
      <c r="AU83" s="1"/>
      <c r="AW83" s="59"/>
      <c r="AX83" s="230"/>
      <c r="AY83" s="230"/>
      <c r="AZ83" s="230"/>
      <c r="BA83" s="230"/>
      <c r="BB83" s="230"/>
      <c r="BC83" s="230"/>
      <c r="BD83" s="184"/>
      <c r="BE83" s="184"/>
    </row>
    <row r="84" spans="2:57" s="36" customFormat="1" ht="10.5" customHeight="1">
      <c r="X84" s="38"/>
      <c r="Y84" s="38"/>
      <c r="Z84" s="60"/>
      <c r="AA84" s="60"/>
      <c r="AB84" s="60"/>
      <c r="AC84" s="60"/>
      <c r="AD84" s="60"/>
      <c r="AE84" s="60"/>
      <c r="AF84" s="60"/>
      <c r="AG84" s="60"/>
      <c r="AH84" s="60"/>
      <c r="AI84" s="60"/>
      <c r="AJ84" s="60"/>
      <c r="AK84" s="60"/>
      <c r="AL84" s="60"/>
      <c r="AM84" s="60"/>
      <c r="AN84" s="60"/>
      <c r="AO84" s="60"/>
      <c r="AP84" s="60"/>
      <c r="AQ84" s="60"/>
      <c r="AR84" s="60"/>
      <c r="AS84" s="60"/>
      <c r="AT84" s="1"/>
      <c r="AU84" s="1"/>
      <c r="AW84" s="59"/>
      <c r="AX84" s="230"/>
      <c r="AY84" s="230"/>
      <c r="AZ84" s="230"/>
      <c r="BA84" s="230"/>
      <c r="BB84" s="230"/>
      <c r="BC84" s="230"/>
      <c r="BD84" s="184"/>
      <c r="BE84" s="184"/>
    </row>
    <row r="85" spans="2:57" s="36" customFormat="1" ht="5.25" customHeight="1">
      <c r="X85" s="38"/>
      <c r="Y85" s="38"/>
      <c r="Z85" s="60"/>
      <c r="AA85" s="60"/>
      <c r="AB85" s="60"/>
      <c r="AC85" s="60"/>
      <c r="AD85" s="60"/>
      <c r="AE85" s="60"/>
      <c r="AF85" s="60"/>
      <c r="AG85" s="60"/>
      <c r="AH85" s="60"/>
      <c r="AI85" s="60"/>
      <c r="AJ85" s="60"/>
      <c r="AK85" s="60"/>
      <c r="AL85" s="60"/>
      <c r="AM85" s="60"/>
      <c r="AN85" s="60"/>
      <c r="AO85" s="60"/>
      <c r="AP85" s="60"/>
      <c r="AQ85" s="60"/>
      <c r="AR85" s="60"/>
      <c r="AS85" s="60"/>
      <c r="AT85" s="1"/>
      <c r="AU85" s="1"/>
      <c r="AW85" s="59"/>
      <c r="AX85" s="230"/>
      <c r="AY85" s="230"/>
      <c r="AZ85" s="230"/>
      <c r="BA85" s="230"/>
      <c r="BB85" s="230"/>
      <c r="BC85" s="230"/>
      <c r="BD85" s="184"/>
      <c r="BE85" s="184"/>
    </row>
    <row r="86" spans="2:57" s="36" customFormat="1" ht="5.25" customHeight="1">
      <c r="X86" s="38"/>
      <c r="Y86" s="38"/>
      <c r="Z86" s="60"/>
      <c r="AA86" s="60"/>
      <c r="AB86" s="60"/>
      <c r="AC86" s="60"/>
      <c r="AD86" s="60"/>
      <c r="AE86" s="60"/>
      <c r="AF86" s="60"/>
      <c r="AG86" s="60"/>
      <c r="AH86" s="60"/>
      <c r="AI86" s="60"/>
      <c r="AJ86" s="60"/>
      <c r="AK86" s="60"/>
      <c r="AL86" s="60"/>
      <c r="AM86" s="60"/>
      <c r="AN86" s="60"/>
      <c r="AO86" s="60"/>
      <c r="AP86" s="60"/>
      <c r="AQ86" s="60"/>
      <c r="AR86" s="60"/>
      <c r="AS86" s="60"/>
      <c r="AT86" s="1"/>
      <c r="AU86" s="1"/>
      <c r="AW86" s="59"/>
      <c r="AX86" s="230"/>
      <c r="AY86" s="230"/>
      <c r="AZ86" s="230"/>
      <c r="BA86" s="230"/>
      <c r="BB86" s="230"/>
      <c r="BC86" s="230"/>
      <c r="BD86" s="184"/>
      <c r="BE86" s="184"/>
    </row>
    <row r="87" spans="2:57" s="36" customFormat="1" ht="5.25" customHeight="1">
      <c r="X87" s="38"/>
      <c r="Y87" s="38"/>
      <c r="Z87" s="60"/>
      <c r="AA87" s="60"/>
      <c r="AB87" s="60"/>
      <c r="AC87" s="60"/>
      <c r="AD87" s="60"/>
      <c r="AE87" s="60"/>
      <c r="AF87" s="60"/>
      <c r="AG87" s="60"/>
      <c r="AH87" s="60"/>
      <c r="AI87" s="60"/>
      <c r="AJ87" s="60"/>
      <c r="AK87" s="60"/>
      <c r="AL87" s="60"/>
      <c r="AM87" s="60"/>
      <c r="AN87" s="60"/>
      <c r="AO87" s="60"/>
      <c r="AP87" s="60"/>
      <c r="AQ87" s="60"/>
      <c r="AR87" s="60"/>
      <c r="AS87" s="60"/>
      <c r="AT87" s="1"/>
      <c r="AU87" s="1"/>
      <c r="AW87" s="59"/>
      <c r="AX87" s="230"/>
      <c r="AY87" s="230"/>
      <c r="AZ87" s="230"/>
      <c r="BA87" s="230"/>
      <c r="BB87" s="230"/>
      <c r="BC87" s="230"/>
      <c r="BD87" s="184"/>
      <c r="BE87" s="184"/>
    </row>
    <row r="88" spans="2:57" s="36" customFormat="1" ht="5.25" customHeight="1">
      <c r="X88" s="38"/>
      <c r="Y88" s="38"/>
      <c r="Z88" s="60"/>
      <c r="AA88" s="60"/>
      <c r="AB88" s="60"/>
      <c r="AC88" s="60"/>
      <c r="AD88" s="60"/>
      <c r="AE88" s="60"/>
      <c r="AF88" s="60"/>
      <c r="AG88" s="60"/>
      <c r="AH88" s="60"/>
      <c r="AI88" s="60"/>
      <c r="AJ88" s="60"/>
      <c r="AK88" s="60"/>
      <c r="AL88" s="60"/>
      <c r="AM88" s="60"/>
      <c r="AN88" s="60"/>
      <c r="AO88" s="60"/>
      <c r="AP88" s="60"/>
      <c r="AQ88" s="60"/>
      <c r="AR88" s="60"/>
      <c r="AS88" s="60"/>
      <c r="AT88" s="1"/>
      <c r="AU88" s="1"/>
      <c r="AW88" s="59"/>
      <c r="AX88" s="230"/>
      <c r="AY88" s="230"/>
      <c r="AZ88" s="230"/>
      <c r="BA88" s="230"/>
      <c r="BB88" s="230"/>
      <c r="BC88" s="230"/>
      <c r="BD88" s="184"/>
      <c r="BE88" s="184"/>
    </row>
    <row r="89" spans="2:57" s="36" customFormat="1" ht="17.25" customHeight="1">
      <c r="B89" s="61" t="s">
        <v>53</v>
      </c>
      <c r="L89" s="60"/>
      <c r="M89" s="60"/>
      <c r="N89" s="60"/>
      <c r="O89" s="60"/>
      <c r="P89" s="60"/>
      <c r="Q89" s="60"/>
      <c r="R89" s="60"/>
      <c r="S89" s="62"/>
      <c r="T89" s="62"/>
      <c r="U89" s="62"/>
      <c r="V89" s="62"/>
      <c r="W89" s="62"/>
      <c r="X89" s="60"/>
      <c r="Y89" s="60"/>
      <c r="Z89" s="60"/>
      <c r="AA89" s="60"/>
      <c r="AB89" s="60"/>
      <c r="AC89" s="60"/>
      <c r="AL89" s="63"/>
      <c r="AM89" s="1"/>
      <c r="AN89" s="1"/>
      <c r="AO89" s="1"/>
      <c r="AP89" s="1"/>
      <c r="AW89" s="59"/>
      <c r="AX89" s="230"/>
      <c r="AY89" s="230"/>
      <c r="AZ89" s="230"/>
      <c r="BA89" s="230"/>
      <c r="BB89" s="230"/>
      <c r="BC89" s="230"/>
      <c r="BD89" s="184"/>
      <c r="BE89" s="184"/>
    </row>
    <row r="90" spans="2:57" s="36" customFormat="1" ht="12.75" customHeight="1">
      <c r="L90" s="60"/>
      <c r="M90" s="64"/>
      <c r="N90" s="64"/>
      <c r="O90" s="64"/>
      <c r="P90" s="64"/>
      <c r="Q90" s="64"/>
      <c r="R90" s="64"/>
      <c r="S90" s="64"/>
      <c r="T90" s="65"/>
      <c r="U90" s="65"/>
      <c r="V90" s="65"/>
      <c r="W90" s="65"/>
      <c r="X90" s="65"/>
      <c r="Y90" s="65"/>
      <c r="Z90" s="65"/>
      <c r="AA90" s="64"/>
      <c r="AB90" s="64"/>
      <c r="AC90" s="64"/>
      <c r="AL90" s="63"/>
      <c r="AM90" s="340" t="s">
        <v>271</v>
      </c>
      <c r="AN90" s="341"/>
      <c r="AO90" s="341"/>
      <c r="AP90" s="342"/>
      <c r="AW90" s="59"/>
      <c r="AX90" s="230"/>
      <c r="AY90" s="230"/>
      <c r="AZ90" s="230"/>
      <c r="BA90" s="230"/>
      <c r="BB90" s="230"/>
      <c r="BC90" s="230"/>
      <c r="BD90" s="184"/>
      <c r="BE90" s="184"/>
    </row>
    <row r="91" spans="2:57" s="36" customFormat="1" ht="12.75" customHeight="1">
      <c r="L91" s="60"/>
      <c r="M91" s="64"/>
      <c r="N91" s="64"/>
      <c r="O91" s="64"/>
      <c r="P91" s="64"/>
      <c r="Q91" s="64"/>
      <c r="R91" s="64"/>
      <c r="S91" s="64"/>
      <c r="T91" s="65"/>
      <c r="U91" s="65"/>
      <c r="V91" s="65"/>
      <c r="W91" s="65"/>
      <c r="X91" s="65"/>
      <c r="Y91" s="65"/>
      <c r="Z91" s="65"/>
      <c r="AA91" s="64"/>
      <c r="AB91" s="64"/>
      <c r="AC91" s="64"/>
      <c r="AL91" s="63"/>
      <c r="AM91" s="343"/>
      <c r="AN91" s="344"/>
      <c r="AO91" s="344"/>
      <c r="AP91" s="345"/>
      <c r="AW91" s="59"/>
      <c r="AX91" s="230"/>
      <c r="AY91" s="230"/>
      <c r="AZ91" s="230"/>
      <c r="BA91" s="230"/>
      <c r="BB91" s="230"/>
      <c r="BC91" s="230"/>
      <c r="BD91" s="184"/>
      <c r="BE91" s="184"/>
    </row>
    <row r="92" spans="2:57" s="36" customFormat="1" ht="12.75" customHeight="1">
      <c r="L92" s="60"/>
      <c r="M92" s="64"/>
      <c r="N92" s="64"/>
      <c r="O92" s="64"/>
      <c r="P92" s="64"/>
      <c r="Q92" s="64"/>
      <c r="R92" s="64"/>
      <c r="S92" s="64"/>
      <c r="T92" s="64"/>
      <c r="U92" s="64"/>
      <c r="V92" s="64"/>
      <c r="W92" s="64"/>
      <c r="X92" s="64"/>
      <c r="Y92" s="64"/>
      <c r="Z92" s="64"/>
      <c r="AA92" s="64"/>
      <c r="AB92" s="64"/>
      <c r="AC92" s="64"/>
      <c r="AL92" s="63"/>
      <c r="AM92" s="332"/>
      <c r="AN92" s="332"/>
      <c r="AO92" s="4"/>
      <c r="AP92" s="4"/>
      <c r="AW92" s="59"/>
      <c r="AX92" s="230"/>
      <c r="AY92" s="230"/>
      <c r="AZ92" s="230"/>
      <c r="BA92" s="230"/>
      <c r="BB92" s="230"/>
      <c r="BC92" s="230"/>
      <c r="BD92" s="184"/>
      <c r="BE92" s="184"/>
    </row>
    <row r="93" spans="2:57" s="36" customFormat="1" ht="6" customHeight="1">
      <c r="L93" s="60"/>
      <c r="M93" s="64"/>
      <c r="N93" s="64"/>
      <c r="O93" s="64"/>
      <c r="P93" s="64"/>
      <c r="Q93" s="64"/>
      <c r="R93" s="64"/>
      <c r="S93" s="64"/>
      <c r="T93" s="64"/>
      <c r="U93" s="64"/>
      <c r="V93" s="64"/>
      <c r="W93" s="64"/>
      <c r="X93" s="64"/>
      <c r="Y93" s="64"/>
      <c r="Z93" s="64"/>
      <c r="AA93" s="64"/>
      <c r="AB93" s="64"/>
      <c r="AC93" s="64"/>
      <c r="AL93" s="63"/>
      <c r="AM93" s="63"/>
      <c r="AW93" s="59"/>
      <c r="AX93" s="230"/>
      <c r="AY93" s="230"/>
      <c r="AZ93" s="230"/>
      <c r="BA93" s="230"/>
      <c r="BB93" s="230"/>
      <c r="BC93" s="230"/>
      <c r="BD93" s="184"/>
      <c r="BE93" s="184"/>
    </row>
    <row r="94" spans="2:57" s="36" customFormat="1" ht="12.75" customHeight="1">
      <c r="B94" s="453" t="s">
        <v>2</v>
      </c>
      <c r="C94" s="454"/>
      <c r="D94" s="454"/>
      <c r="E94" s="454"/>
      <c r="F94" s="454"/>
      <c r="G94" s="454"/>
      <c r="H94" s="454"/>
      <c r="I94" s="454"/>
      <c r="J94" s="427" t="s">
        <v>10</v>
      </c>
      <c r="K94" s="427"/>
      <c r="L94" s="66" t="s">
        <v>3</v>
      </c>
      <c r="M94" s="427" t="s">
        <v>11</v>
      </c>
      <c r="N94" s="427"/>
      <c r="O94" s="456" t="s">
        <v>12</v>
      </c>
      <c r="P94" s="427"/>
      <c r="Q94" s="427"/>
      <c r="R94" s="427"/>
      <c r="S94" s="427"/>
      <c r="T94" s="427"/>
      <c r="U94" s="427" t="s">
        <v>13</v>
      </c>
      <c r="V94" s="427"/>
      <c r="W94" s="427"/>
      <c r="X94" s="60"/>
      <c r="Y94" s="60"/>
      <c r="Z94" s="60"/>
      <c r="AA94" s="60"/>
      <c r="AB94" s="60"/>
      <c r="AC94" s="60"/>
      <c r="AD94" s="37"/>
      <c r="AE94" s="37"/>
      <c r="AF94" s="37"/>
      <c r="AG94" s="37"/>
      <c r="AH94" s="37"/>
      <c r="AI94" s="37"/>
      <c r="AJ94" s="37"/>
      <c r="AK94" s="60"/>
      <c r="AL94" s="491">
        <f ca="1">$AL$9</f>
        <v>30</v>
      </c>
      <c r="AM94" s="347"/>
      <c r="AN94" s="352" t="s">
        <v>4</v>
      </c>
      <c r="AO94" s="352"/>
      <c r="AP94" s="347">
        <v>3</v>
      </c>
      <c r="AQ94" s="347"/>
      <c r="AR94" s="352" t="s">
        <v>5</v>
      </c>
      <c r="AS94" s="474"/>
      <c r="AT94" s="60"/>
      <c r="AU94" s="60"/>
      <c r="AW94" s="59"/>
      <c r="AX94" s="230"/>
      <c r="AY94" s="230"/>
      <c r="AZ94" s="230"/>
      <c r="BA94" s="230"/>
      <c r="BB94" s="230"/>
      <c r="BC94" s="230"/>
      <c r="BD94" s="184"/>
      <c r="BE94" s="184"/>
    </row>
    <row r="95" spans="2:57" s="36" customFormat="1" ht="13.5" customHeight="1">
      <c r="B95" s="454"/>
      <c r="C95" s="454"/>
      <c r="D95" s="454"/>
      <c r="E95" s="454"/>
      <c r="F95" s="454"/>
      <c r="G95" s="454"/>
      <c r="H95" s="454"/>
      <c r="I95" s="454"/>
      <c r="J95" s="463">
        <f>$J$10</f>
        <v>0</v>
      </c>
      <c r="K95" s="460">
        <f>$K$10</f>
        <v>0</v>
      </c>
      <c r="L95" s="465">
        <f>$L$10</f>
        <v>0</v>
      </c>
      <c r="M95" s="468">
        <f>$M$10</f>
        <v>0</v>
      </c>
      <c r="N95" s="460">
        <f>$N$10</f>
        <v>0</v>
      </c>
      <c r="O95" s="468">
        <f>$O$10</f>
        <v>0</v>
      </c>
      <c r="P95" s="457">
        <f>$P$10</f>
        <v>0</v>
      </c>
      <c r="Q95" s="457">
        <f>$Q$10</f>
        <v>0</v>
      </c>
      <c r="R95" s="457">
        <f>$R$10</f>
        <v>0</v>
      </c>
      <c r="S95" s="457">
        <f>$S$10</f>
        <v>0</v>
      </c>
      <c r="T95" s="460">
        <f>$T$10</f>
        <v>0</v>
      </c>
      <c r="U95" s="468">
        <f>$U$10</f>
        <v>0</v>
      </c>
      <c r="V95" s="457">
        <f>$V$10</f>
        <v>0</v>
      </c>
      <c r="W95" s="460">
        <f>$W$10</f>
        <v>0</v>
      </c>
      <c r="X95" s="60"/>
      <c r="Y95" s="60"/>
      <c r="Z95" s="60"/>
      <c r="AA95" s="60"/>
      <c r="AB95" s="60"/>
      <c r="AC95" s="60"/>
      <c r="AD95" s="37"/>
      <c r="AE95" s="37"/>
      <c r="AF95" s="37"/>
      <c r="AG95" s="37"/>
      <c r="AH95" s="37"/>
      <c r="AI95" s="37"/>
      <c r="AJ95" s="37"/>
      <c r="AK95" s="60"/>
      <c r="AL95" s="348"/>
      <c r="AM95" s="349"/>
      <c r="AN95" s="353"/>
      <c r="AO95" s="353"/>
      <c r="AP95" s="349"/>
      <c r="AQ95" s="349"/>
      <c r="AR95" s="353"/>
      <c r="AS95" s="475"/>
      <c r="AT95" s="60"/>
      <c r="AU95" s="60"/>
      <c r="AW95" s="59"/>
      <c r="AX95" s="230"/>
      <c r="AY95" s="230"/>
      <c r="AZ95" s="230"/>
      <c r="BA95" s="230"/>
      <c r="BB95" s="230"/>
      <c r="BC95" s="230"/>
      <c r="BD95" s="184"/>
      <c r="BE95" s="184"/>
    </row>
    <row r="96" spans="2:57" s="36" customFormat="1" ht="9" customHeight="1">
      <c r="B96" s="454"/>
      <c r="C96" s="454"/>
      <c r="D96" s="454"/>
      <c r="E96" s="454"/>
      <c r="F96" s="454"/>
      <c r="G96" s="454"/>
      <c r="H96" s="454"/>
      <c r="I96" s="454"/>
      <c r="J96" s="464"/>
      <c r="K96" s="461"/>
      <c r="L96" s="466"/>
      <c r="M96" s="469"/>
      <c r="N96" s="461"/>
      <c r="O96" s="469"/>
      <c r="P96" s="458"/>
      <c r="Q96" s="458"/>
      <c r="R96" s="458"/>
      <c r="S96" s="458"/>
      <c r="T96" s="461"/>
      <c r="U96" s="469"/>
      <c r="V96" s="458"/>
      <c r="W96" s="461"/>
      <c r="X96" s="60"/>
      <c r="Y96" s="60"/>
      <c r="Z96" s="60"/>
      <c r="AA96" s="60"/>
      <c r="AB96" s="60"/>
      <c r="AC96" s="60"/>
      <c r="AD96" s="37"/>
      <c r="AE96" s="37"/>
      <c r="AF96" s="37"/>
      <c r="AG96" s="37"/>
      <c r="AH96" s="37"/>
      <c r="AI96" s="37"/>
      <c r="AJ96" s="37"/>
      <c r="AK96" s="60"/>
      <c r="AL96" s="350"/>
      <c r="AM96" s="351"/>
      <c r="AN96" s="354"/>
      <c r="AO96" s="354"/>
      <c r="AP96" s="351"/>
      <c r="AQ96" s="351"/>
      <c r="AR96" s="354"/>
      <c r="AS96" s="476"/>
      <c r="AT96" s="60"/>
      <c r="AU96" s="60"/>
      <c r="AW96" s="59"/>
      <c r="AX96" s="230"/>
      <c r="AY96" s="230"/>
      <c r="AZ96" s="230"/>
      <c r="BA96" s="230"/>
      <c r="BB96" s="230"/>
      <c r="BC96" s="230"/>
      <c r="BD96" s="184"/>
      <c r="BE96" s="184"/>
    </row>
    <row r="97" spans="2:65" s="36" customFormat="1" ht="6" customHeight="1">
      <c r="B97" s="455"/>
      <c r="C97" s="455"/>
      <c r="D97" s="455"/>
      <c r="E97" s="455"/>
      <c r="F97" s="455"/>
      <c r="G97" s="455"/>
      <c r="H97" s="455"/>
      <c r="I97" s="455"/>
      <c r="J97" s="464"/>
      <c r="K97" s="462"/>
      <c r="L97" s="467"/>
      <c r="M97" s="470"/>
      <c r="N97" s="462"/>
      <c r="O97" s="470"/>
      <c r="P97" s="459"/>
      <c r="Q97" s="459"/>
      <c r="R97" s="459"/>
      <c r="S97" s="459"/>
      <c r="T97" s="462"/>
      <c r="U97" s="470"/>
      <c r="V97" s="459"/>
      <c r="W97" s="462"/>
      <c r="X97" s="60"/>
      <c r="Y97" s="60"/>
      <c r="Z97" s="60"/>
      <c r="AA97" s="60"/>
      <c r="AB97" s="60"/>
      <c r="AC97" s="60"/>
      <c r="AD97" s="60"/>
      <c r="AE97" s="60"/>
      <c r="AF97" s="60"/>
      <c r="AG97" s="60"/>
      <c r="AH97" s="60"/>
      <c r="AI97" s="60"/>
      <c r="AJ97" s="60"/>
      <c r="AK97" s="60"/>
      <c r="AN97" s="1"/>
      <c r="AO97" s="1"/>
      <c r="AP97" s="1"/>
      <c r="AQ97" s="1"/>
      <c r="AR97" s="1"/>
      <c r="AS97" s="1"/>
      <c r="AT97" s="60"/>
      <c r="AU97" s="60"/>
      <c r="AW97" s="59"/>
      <c r="AX97" s="230"/>
      <c r="AY97" s="230"/>
      <c r="AZ97" s="230"/>
      <c r="BA97" s="230"/>
      <c r="BB97" s="230"/>
      <c r="BC97" s="230"/>
      <c r="BD97" s="184"/>
      <c r="BE97" s="184"/>
    </row>
    <row r="98" spans="2:65" s="36" customFormat="1" ht="15" customHeight="1">
      <c r="B98" s="428" t="s">
        <v>54</v>
      </c>
      <c r="C98" s="429"/>
      <c r="D98" s="429"/>
      <c r="E98" s="429"/>
      <c r="F98" s="429"/>
      <c r="G98" s="429"/>
      <c r="H98" s="429"/>
      <c r="I98" s="430"/>
      <c r="J98" s="428" t="s">
        <v>6</v>
      </c>
      <c r="K98" s="429"/>
      <c r="L98" s="429"/>
      <c r="M98" s="429"/>
      <c r="N98" s="437"/>
      <c r="O98" s="440" t="s">
        <v>55</v>
      </c>
      <c r="P98" s="429"/>
      <c r="Q98" s="429"/>
      <c r="R98" s="429"/>
      <c r="S98" s="429"/>
      <c r="T98" s="429"/>
      <c r="U98" s="430"/>
      <c r="V98" s="67" t="s">
        <v>56</v>
      </c>
      <c r="W98" s="68"/>
      <c r="X98" s="68"/>
      <c r="Y98" s="443" t="s">
        <v>57</v>
      </c>
      <c r="Z98" s="443"/>
      <c r="AA98" s="443"/>
      <c r="AB98" s="443"/>
      <c r="AC98" s="443"/>
      <c r="AD98" s="443"/>
      <c r="AE98" s="443"/>
      <c r="AF98" s="443"/>
      <c r="AG98" s="443"/>
      <c r="AH98" s="443"/>
      <c r="AI98" s="68"/>
      <c r="AJ98" s="68"/>
      <c r="AK98" s="69"/>
      <c r="AL98" s="492" t="s">
        <v>221</v>
      </c>
      <c r="AM98" s="492"/>
      <c r="AN98" s="359" t="s">
        <v>34</v>
      </c>
      <c r="AO98" s="359"/>
      <c r="AP98" s="359"/>
      <c r="AQ98" s="359"/>
      <c r="AR98" s="359"/>
      <c r="AS98" s="360"/>
      <c r="AT98" s="60"/>
      <c r="AU98" s="60"/>
      <c r="AW98" s="59"/>
      <c r="AX98" s="230"/>
      <c r="AY98" s="230"/>
      <c r="AZ98" s="230"/>
      <c r="BA98" s="230"/>
      <c r="BB98" s="230"/>
      <c r="BC98" s="230"/>
      <c r="BD98" s="184"/>
      <c r="BE98" s="184"/>
    </row>
    <row r="99" spans="2:65" s="36" customFormat="1" ht="13.5" customHeight="1">
      <c r="B99" s="431"/>
      <c r="C99" s="432"/>
      <c r="D99" s="432"/>
      <c r="E99" s="432"/>
      <c r="F99" s="432"/>
      <c r="G99" s="432"/>
      <c r="H99" s="432"/>
      <c r="I99" s="433"/>
      <c r="J99" s="431"/>
      <c r="K99" s="432"/>
      <c r="L99" s="432"/>
      <c r="M99" s="432"/>
      <c r="N99" s="438"/>
      <c r="O99" s="441"/>
      <c r="P99" s="432"/>
      <c r="Q99" s="432"/>
      <c r="R99" s="432"/>
      <c r="S99" s="432"/>
      <c r="T99" s="432"/>
      <c r="U99" s="433"/>
      <c r="V99" s="444" t="s">
        <v>7</v>
      </c>
      <c r="W99" s="566"/>
      <c r="X99" s="566"/>
      <c r="Y99" s="567"/>
      <c r="Z99" s="499" t="s">
        <v>16</v>
      </c>
      <c r="AA99" s="500"/>
      <c r="AB99" s="500"/>
      <c r="AC99" s="501"/>
      <c r="AD99" s="571" t="s">
        <v>17</v>
      </c>
      <c r="AE99" s="572"/>
      <c r="AF99" s="572"/>
      <c r="AG99" s="573"/>
      <c r="AH99" s="483" t="s">
        <v>91</v>
      </c>
      <c r="AI99" s="484"/>
      <c r="AJ99" s="484"/>
      <c r="AK99" s="485"/>
      <c r="AL99" s="489" t="s">
        <v>222</v>
      </c>
      <c r="AM99" s="489"/>
      <c r="AN99" s="361" t="s">
        <v>19</v>
      </c>
      <c r="AO99" s="362"/>
      <c r="AP99" s="362"/>
      <c r="AQ99" s="362"/>
      <c r="AR99" s="363"/>
      <c r="AS99" s="364"/>
      <c r="AT99" s="60"/>
      <c r="AU99" s="60"/>
      <c r="AW99" s="59"/>
      <c r="AX99" s="230"/>
      <c r="AY99" s="291" t="s">
        <v>248</v>
      </c>
      <c r="AZ99" s="291" t="s">
        <v>248</v>
      </c>
      <c r="BA99" s="291" t="s">
        <v>246</v>
      </c>
      <c r="BB99" s="338" t="s">
        <v>247</v>
      </c>
      <c r="BC99" s="339"/>
      <c r="BD99" s="184"/>
      <c r="BE99" s="184"/>
    </row>
    <row r="100" spans="2:65" s="36" customFormat="1" ht="13.5" customHeight="1">
      <c r="B100" s="434"/>
      <c r="C100" s="435"/>
      <c r="D100" s="435"/>
      <c r="E100" s="435"/>
      <c r="F100" s="435"/>
      <c r="G100" s="435"/>
      <c r="H100" s="435"/>
      <c r="I100" s="436"/>
      <c r="J100" s="434"/>
      <c r="K100" s="435"/>
      <c r="L100" s="435"/>
      <c r="M100" s="435"/>
      <c r="N100" s="439"/>
      <c r="O100" s="442"/>
      <c r="P100" s="435"/>
      <c r="Q100" s="435"/>
      <c r="R100" s="435"/>
      <c r="S100" s="435"/>
      <c r="T100" s="435"/>
      <c r="U100" s="436"/>
      <c r="V100" s="568"/>
      <c r="W100" s="569"/>
      <c r="X100" s="569"/>
      <c r="Y100" s="570"/>
      <c r="Z100" s="502"/>
      <c r="AA100" s="503"/>
      <c r="AB100" s="503"/>
      <c r="AC100" s="504"/>
      <c r="AD100" s="574"/>
      <c r="AE100" s="575"/>
      <c r="AF100" s="575"/>
      <c r="AG100" s="576"/>
      <c r="AH100" s="486"/>
      <c r="AI100" s="487"/>
      <c r="AJ100" s="487"/>
      <c r="AK100" s="488"/>
      <c r="AL100" s="490"/>
      <c r="AM100" s="490"/>
      <c r="AN100" s="471"/>
      <c r="AO100" s="471"/>
      <c r="AP100" s="471"/>
      <c r="AQ100" s="471"/>
      <c r="AR100" s="471"/>
      <c r="AS100" s="472"/>
      <c r="AT100" s="60"/>
      <c r="AU100" s="60"/>
      <c r="AW100" s="59"/>
      <c r="AX100" s="230"/>
      <c r="AY100" s="292"/>
      <c r="AZ100" s="293" t="s">
        <v>242</v>
      </c>
      <c r="BA100" s="293" t="s">
        <v>245</v>
      </c>
      <c r="BB100" s="294" t="s">
        <v>243</v>
      </c>
      <c r="BC100" s="293" t="s">
        <v>242</v>
      </c>
      <c r="BD100" s="184"/>
      <c r="BE100" s="184"/>
      <c r="BL100" s="184" t="s">
        <v>256</v>
      </c>
      <c r="BM100" s="184" t="s">
        <v>156</v>
      </c>
    </row>
    <row r="101" spans="2:65" s="36" customFormat="1" ht="18" customHeight="1">
      <c r="B101" s="402"/>
      <c r="C101" s="403"/>
      <c r="D101" s="403"/>
      <c r="E101" s="403"/>
      <c r="F101" s="403"/>
      <c r="G101" s="403"/>
      <c r="H101" s="403"/>
      <c r="I101" s="404"/>
      <c r="J101" s="402"/>
      <c r="K101" s="403"/>
      <c r="L101" s="403"/>
      <c r="M101" s="403"/>
      <c r="N101" s="408"/>
      <c r="O101" s="330"/>
      <c r="P101" s="328" t="s">
        <v>0</v>
      </c>
      <c r="Q101" s="54"/>
      <c r="R101" s="326" t="s">
        <v>1</v>
      </c>
      <c r="S101" s="144"/>
      <c r="T101" s="410" t="s">
        <v>60</v>
      </c>
      <c r="U101" s="411"/>
      <c r="V101" s="413"/>
      <c r="W101" s="414"/>
      <c r="X101" s="414"/>
      <c r="Y101" s="78" t="s">
        <v>8</v>
      </c>
      <c r="Z101" s="47"/>
      <c r="AA101" s="48"/>
      <c r="AB101" s="48"/>
      <c r="AC101" s="46" t="s">
        <v>8</v>
      </c>
      <c r="AD101" s="47"/>
      <c r="AE101" s="48"/>
      <c r="AF101" s="48"/>
      <c r="AG101" s="49" t="s">
        <v>8</v>
      </c>
      <c r="AH101" s="395">
        <f>IF(V101="賃金で算定",V102+Z102-AD102,0)</f>
        <v>0</v>
      </c>
      <c r="AI101" s="396"/>
      <c r="AJ101" s="396"/>
      <c r="AK101" s="397"/>
      <c r="AL101" s="70"/>
      <c r="AM101" s="71"/>
      <c r="AN101" s="357"/>
      <c r="AO101" s="358"/>
      <c r="AP101" s="358"/>
      <c r="AQ101" s="358"/>
      <c r="AR101" s="358"/>
      <c r="AS101" s="49" t="s">
        <v>8</v>
      </c>
      <c r="AT101" s="60"/>
      <c r="AU101" s="60"/>
      <c r="AV101" s="57" t="str">
        <f>IF(OR(O101="",Q101=""),"", IF(O101&lt;20,DATE(O101+118,Q101,IF(S101="",1,S101)),DATE(O101+88,Q101,IF(S101="",1,S101))))</f>
        <v/>
      </c>
      <c r="AW101" s="59" t="str">
        <f>IF(AV101&lt;=設定シート!C$15,"昔",IF(AV101&lt;=設定シート!E$15,"上",IF(AV101&lt;=設定シート!G$15,"中","下")))</f>
        <v>下</v>
      </c>
      <c r="AX101" s="230">
        <f>IF(AV101&lt;=設定シート!$E$36,5,IF(AV101&lt;=設定シート!$I$36,7,IF(AV101&lt;=設定シート!$M$36,9,11)))</f>
        <v>11</v>
      </c>
      <c r="AY101" s="297"/>
      <c r="AZ101" s="295"/>
      <c r="BA101" s="299">
        <f>AN101</f>
        <v>0</v>
      </c>
      <c r="BB101" s="295"/>
      <c r="BC101" s="295"/>
      <c r="BD101" s="184"/>
      <c r="BE101" s="184"/>
      <c r="BL101" s="1"/>
      <c r="BM101" s="1"/>
    </row>
    <row r="102" spans="2:65" s="36" customFormat="1" ht="18" customHeight="1">
      <c r="B102" s="405"/>
      <c r="C102" s="406"/>
      <c r="D102" s="406"/>
      <c r="E102" s="406"/>
      <c r="F102" s="406"/>
      <c r="G102" s="406"/>
      <c r="H102" s="406"/>
      <c r="I102" s="407"/>
      <c r="J102" s="405"/>
      <c r="K102" s="406"/>
      <c r="L102" s="406"/>
      <c r="M102" s="406"/>
      <c r="N102" s="409"/>
      <c r="O102" s="331"/>
      <c r="P102" s="37" t="s">
        <v>0</v>
      </c>
      <c r="Q102" s="55"/>
      <c r="R102" s="37" t="s">
        <v>1</v>
      </c>
      <c r="S102" s="147"/>
      <c r="T102" s="365" t="s">
        <v>61</v>
      </c>
      <c r="U102" s="366"/>
      <c r="V102" s="424"/>
      <c r="W102" s="425"/>
      <c r="X102" s="425"/>
      <c r="Y102" s="426"/>
      <c r="Z102" s="450"/>
      <c r="AA102" s="451"/>
      <c r="AB102" s="451"/>
      <c r="AC102" s="451"/>
      <c r="AD102" s="450"/>
      <c r="AE102" s="451"/>
      <c r="AF102" s="451"/>
      <c r="AG102" s="452"/>
      <c r="AH102" s="398">
        <f>IF(V101="賃金で算定",0,V102+Z102-AD102)</f>
        <v>0</v>
      </c>
      <c r="AI102" s="398"/>
      <c r="AJ102" s="398"/>
      <c r="AK102" s="399"/>
      <c r="AL102" s="400">
        <f>IF(V101="賃金で算定","賃金で算定",IF(OR(V102=0,$F119="",AV101=""),0,IF(AW101="昔",VLOOKUP($F119,労務比率,AX101,FALSE),IF(AW101="上",VLOOKUP($F119,労務比率,AX101,FALSE),IF(AW101="中",VLOOKUP($F119,労務比率,AX101,FALSE),VLOOKUP($F119,労務比率,AX101,FALSE))))))</f>
        <v>0</v>
      </c>
      <c r="AM102" s="401"/>
      <c r="AN102" s="355">
        <f>IF(V101="賃金で算定",0,INT(AH102*AL102/100))</f>
        <v>0</v>
      </c>
      <c r="AO102" s="356"/>
      <c r="AP102" s="356"/>
      <c r="AQ102" s="356"/>
      <c r="AR102" s="356"/>
      <c r="AS102" s="41"/>
      <c r="AT102" s="60"/>
      <c r="AU102" s="60"/>
      <c r="AV102" s="57"/>
      <c r="AW102" s="59"/>
      <c r="AX102" s="230"/>
      <c r="AY102" s="298">
        <f>AH102</f>
        <v>0</v>
      </c>
      <c r="AZ102" s="296">
        <f>IF(AV101&lt;=設定シート!C$85,AH102,IF(AND(AV101&gt;=設定シート!E$85,AV101&lt;=設定シート!G$85),AH102*105/108,AH102))</f>
        <v>0</v>
      </c>
      <c r="BA102" s="293"/>
      <c r="BB102" s="296">
        <f>IF($AL102="賃金で算定",0,INT(AY102*$AL102/100))</f>
        <v>0</v>
      </c>
      <c r="BC102" s="296">
        <f>IF(AY102=AZ102,BB102,AZ102*$AL102/100)</f>
        <v>0</v>
      </c>
      <c r="BD102" s="184"/>
      <c r="BE102" s="184"/>
      <c r="BL102" s="184">
        <f>IF(AY102=AZ102,0,1)</f>
        <v>0</v>
      </c>
      <c r="BM102" s="184" t="str">
        <f>IF(BL102=1,AL102,"")</f>
        <v/>
      </c>
    </row>
    <row r="103" spans="2:65" s="36" customFormat="1" ht="18" customHeight="1">
      <c r="B103" s="402"/>
      <c r="C103" s="403"/>
      <c r="D103" s="403"/>
      <c r="E103" s="403"/>
      <c r="F103" s="403"/>
      <c r="G103" s="403"/>
      <c r="H103" s="403"/>
      <c r="I103" s="404"/>
      <c r="J103" s="402"/>
      <c r="K103" s="403"/>
      <c r="L103" s="403"/>
      <c r="M103" s="403"/>
      <c r="N103" s="408"/>
      <c r="O103" s="330"/>
      <c r="P103" s="328" t="s">
        <v>48</v>
      </c>
      <c r="Q103" s="54"/>
      <c r="R103" s="326" t="s">
        <v>49</v>
      </c>
      <c r="S103" s="144"/>
      <c r="T103" s="410" t="s">
        <v>50</v>
      </c>
      <c r="U103" s="411"/>
      <c r="V103" s="413"/>
      <c r="W103" s="414"/>
      <c r="X103" s="414"/>
      <c r="Y103" s="79"/>
      <c r="Z103" s="43"/>
      <c r="AA103" s="44"/>
      <c r="AB103" s="44"/>
      <c r="AC103" s="45"/>
      <c r="AD103" s="43"/>
      <c r="AE103" s="44"/>
      <c r="AF103" s="44"/>
      <c r="AG103" s="50"/>
      <c r="AH103" s="395">
        <f>IF(V103="賃金で算定",V104+Z104-AD104,0)</f>
        <v>0</v>
      </c>
      <c r="AI103" s="396"/>
      <c r="AJ103" s="396"/>
      <c r="AK103" s="397"/>
      <c r="AL103" s="70"/>
      <c r="AM103" s="71"/>
      <c r="AN103" s="357"/>
      <c r="AO103" s="358"/>
      <c r="AP103" s="358"/>
      <c r="AQ103" s="358"/>
      <c r="AR103" s="358"/>
      <c r="AS103" s="42"/>
      <c r="AT103" s="60"/>
      <c r="AU103" s="60"/>
      <c r="AV103" s="57" t="str">
        <f>IF(OR(O103="",Q103=""),"", IF(O103&lt;20,DATE(O103+118,Q103,IF(S103="",1,S103)),DATE(O103+88,Q103,IF(S103="",1,S103))))</f>
        <v/>
      </c>
      <c r="AW103" s="59" t="str">
        <f>IF(AV103&lt;=設定シート!C$15,"昔",IF(AV103&lt;=設定シート!E$15,"上",IF(AV103&lt;=設定シート!G$15,"中","下")))</f>
        <v>下</v>
      </c>
      <c r="AX103" s="230">
        <f>IF(AV103&lt;=設定シート!$E$36,5,IF(AV103&lt;=設定シート!$I$36,7,IF(AV103&lt;=設定シート!$M$36,9,11)))</f>
        <v>11</v>
      </c>
      <c r="AY103" s="297"/>
      <c r="AZ103" s="295"/>
      <c r="BA103" s="299">
        <f t="shared" ref="BA103" si="34">AN103</f>
        <v>0</v>
      </c>
      <c r="BB103" s="295"/>
      <c r="BC103" s="295"/>
      <c r="BD103" s="184"/>
      <c r="BE103" s="184"/>
      <c r="BL103" s="184"/>
      <c r="BM103" s="184"/>
    </row>
    <row r="104" spans="2:65" s="36" customFormat="1" ht="18" customHeight="1">
      <c r="B104" s="405"/>
      <c r="C104" s="406"/>
      <c r="D104" s="406"/>
      <c r="E104" s="406"/>
      <c r="F104" s="406"/>
      <c r="G104" s="406"/>
      <c r="H104" s="406"/>
      <c r="I104" s="407"/>
      <c r="J104" s="405"/>
      <c r="K104" s="406"/>
      <c r="L104" s="406"/>
      <c r="M104" s="406"/>
      <c r="N104" s="409"/>
      <c r="O104" s="331"/>
      <c r="P104" s="329" t="s">
        <v>48</v>
      </c>
      <c r="Q104" s="55"/>
      <c r="R104" s="327" t="s">
        <v>49</v>
      </c>
      <c r="S104" s="147"/>
      <c r="T104" s="365" t="s">
        <v>51</v>
      </c>
      <c r="U104" s="366"/>
      <c r="V104" s="424"/>
      <c r="W104" s="425"/>
      <c r="X104" s="425"/>
      <c r="Y104" s="426"/>
      <c r="Z104" s="450"/>
      <c r="AA104" s="451"/>
      <c r="AB104" s="451"/>
      <c r="AC104" s="451"/>
      <c r="AD104" s="450"/>
      <c r="AE104" s="451"/>
      <c r="AF104" s="451"/>
      <c r="AG104" s="452"/>
      <c r="AH104" s="398">
        <f>IF(V103="賃金で算定",0,V104+Z104-AD104)</f>
        <v>0</v>
      </c>
      <c r="AI104" s="398"/>
      <c r="AJ104" s="398"/>
      <c r="AK104" s="399"/>
      <c r="AL104" s="400">
        <f>IF(V103="賃金で算定","賃金で算定",IF(OR(V104=0,$F119="",AV103=""),0,IF(AW103="昔",VLOOKUP($F119,労務比率,AX103,FALSE),IF(AW103="上",VLOOKUP($F119,労務比率,AX103,FALSE),IF(AW103="中",VLOOKUP($F119,労務比率,AX103,FALSE),VLOOKUP($F119,労務比率,AX103,FALSE))))))</f>
        <v>0</v>
      </c>
      <c r="AM104" s="401"/>
      <c r="AN104" s="355">
        <f>IF(V103="賃金で算定",0,INT(AH104*AL104/100))</f>
        <v>0</v>
      </c>
      <c r="AO104" s="356"/>
      <c r="AP104" s="356"/>
      <c r="AQ104" s="356"/>
      <c r="AR104" s="356"/>
      <c r="AS104" s="41"/>
      <c r="AT104" s="60"/>
      <c r="AU104" s="60"/>
      <c r="AV104" s="57"/>
      <c r="AW104" s="59"/>
      <c r="AX104" s="230"/>
      <c r="AY104" s="298">
        <f t="shared" ref="AY104" si="35">AH104</f>
        <v>0</v>
      </c>
      <c r="AZ104" s="296">
        <f>IF(AV103&lt;=設定シート!C$85,AH104,IF(AND(AV103&gt;=設定シート!E$85,AV103&lt;=設定シート!G$85),AH104*105/108,AH104))</f>
        <v>0</v>
      </c>
      <c r="BA104" s="293"/>
      <c r="BB104" s="296">
        <f t="shared" ref="BB104" si="36">IF($AL104="賃金で算定",0,INT(AY104*$AL104/100))</f>
        <v>0</v>
      </c>
      <c r="BC104" s="296">
        <f>IF(AY104=AZ104,BB104,AZ104*$AL104/100)</f>
        <v>0</v>
      </c>
      <c r="BD104" s="184"/>
      <c r="BE104" s="184"/>
      <c r="BL104" s="184">
        <f>IF(AY104=AZ104,0,1)</f>
        <v>0</v>
      </c>
      <c r="BM104" s="184" t="str">
        <f>IF(BL104=1,AL104,"")</f>
        <v/>
      </c>
    </row>
    <row r="105" spans="2:65" s="36" customFormat="1" ht="18" customHeight="1">
      <c r="B105" s="402"/>
      <c r="C105" s="403"/>
      <c r="D105" s="403"/>
      <c r="E105" s="403"/>
      <c r="F105" s="403"/>
      <c r="G105" s="403"/>
      <c r="H105" s="403"/>
      <c r="I105" s="404"/>
      <c r="J105" s="402"/>
      <c r="K105" s="403"/>
      <c r="L105" s="403"/>
      <c r="M105" s="403"/>
      <c r="N105" s="408"/>
      <c r="O105" s="330"/>
      <c r="P105" s="328" t="s">
        <v>48</v>
      </c>
      <c r="Q105" s="54"/>
      <c r="R105" s="326" t="s">
        <v>49</v>
      </c>
      <c r="S105" s="144"/>
      <c r="T105" s="410" t="s">
        <v>50</v>
      </c>
      <c r="U105" s="411"/>
      <c r="V105" s="413"/>
      <c r="W105" s="414"/>
      <c r="X105" s="414"/>
      <c r="Y105" s="79"/>
      <c r="Z105" s="43"/>
      <c r="AA105" s="44"/>
      <c r="AB105" s="44"/>
      <c r="AC105" s="45"/>
      <c r="AD105" s="43"/>
      <c r="AE105" s="44"/>
      <c r="AF105" s="44"/>
      <c r="AG105" s="50"/>
      <c r="AH105" s="395">
        <f>IF(V105="賃金で算定",V106+Z106-AD106,0)</f>
        <v>0</v>
      </c>
      <c r="AI105" s="396"/>
      <c r="AJ105" s="396"/>
      <c r="AK105" s="397"/>
      <c r="AL105" s="70"/>
      <c r="AM105" s="71"/>
      <c r="AN105" s="357"/>
      <c r="AO105" s="358"/>
      <c r="AP105" s="358"/>
      <c r="AQ105" s="358"/>
      <c r="AR105" s="358"/>
      <c r="AS105" s="42"/>
      <c r="AT105" s="60"/>
      <c r="AU105" s="60"/>
      <c r="AV105" s="57" t="str">
        <f>IF(OR(O105="",Q105=""),"", IF(O105&lt;20,DATE(O105+118,Q105,IF(S105="",1,S105)),DATE(O105+88,Q105,IF(S105="",1,S105))))</f>
        <v/>
      </c>
      <c r="AW105" s="59" t="str">
        <f>IF(AV105&lt;=設定シート!C$15,"昔",IF(AV105&lt;=設定シート!E$15,"上",IF(AV105&lt;=設定シート!G$15,"中","下")))</f>
        <v>下</v>
      </c>
      <c r="AX105" s="230">
        <f>IF(AV105&lt;=設定シート!$E$36,5,IF(AV105&lt;=設定シート!$I$36,7,IF(AV105&lt;=設定シート!$M$36,9,11)))</f>
        <v>11</v>
      </c>
      <c r="AY105" s="297"/>
      <c r="AZ105" s="295"/>
      <c r="BA105" s="299">
        <f t="shared" ref="BA105" si="37">AN105</f>
        <v>0</v>
      </c>
      <c r="BB105" s="295"/>
      <c r="BC105" s="295"/>
      <c r="BD105" s="184"/>
      <c r="BE105" s="184"/>
      <c r="BL105" s="1"/>
      <c r="BM105" s="1"/>
    </row>
    <row r="106" spans="2:65" s="36" customFormat="1" ht="18" customHeight="1">
      <c r="B106" s="405"/>
      <c r="C106" s="406"/>
      <c r="D106" s="406"/>
      <c r="E106" s="406"/>
      <c r="F106" s="406"/>
      <c r="G106" s="406"/>
      <c r="H106" s="406"/>
      <c r="I106" s="407"/>
      <c r="J106" s="405"/>
      <c r="K106" s="406"/>
      <c r="L106" s="406"/>
      <c r="M106" s="406"/>
      <c r="N106" s="409"/>
      <c r="O106" s="331"/>
      <c r="P106" s="329" t="s">
        <v>48</v>
      </c>
      <c r="Q106" s="55"/>
      <c r="R106" s="327" t="s">
        <v>49</v>
      </c>
      <c r="S106" s="147"/>
      <c r="T106" s="365" t="s">
        <v>51</v>
      </c>
      <c r="U106" s="366"/>
      <c r="V106" s="424"/>
      <c r="W106" s="425"/>
      <c r="X106" s="425"/>
      <c r="Y106" s="426"/>
      <c r="Z106" s="424"/>
      <c r="AA106" s="425"/>
      <c r="AB106" s="425"/>
      <c r="AC106" s="425"/>
      <c r="AD106" s="424"/>
      <c r="AE106" s="425"/>
      <c r="AF106" s="425"/>
      <c r="AG106" s="426"/>
      <c r="AH106" s="398">
        <f>IF(V105="賃金で算定",0,V106+Z106-AD106)</f>
        <v>0</v>
      </c>
      <c r="AI106" s="398"/>
      <c r="AJ106" s="398"/>
      <c r="AK106" s="399"/>
      <c r="AL106" s="400">
        <f>IF(V105="賃金で算定","賃金で算定",IF(OR(V106=0,$F119="",AV105=""),0,IF(AW105="昔",VLOOKUP($F119,労務比率,AX105,FALSE),IF(AW105="上",VLOOKUP($F119,労務比率,AX105,FALSE),IF(AW105="中",VLOOKUP($F119,労務比率,AX105,FALSE),VLOOKUP($F119,労務比率,AX105,FALSE))))))</f>
        <v>0</v>
      </c>
      <c r="AM106" s="401"/>
      <c r="AN106" s="355">
        <f>IF(V105="賃金で算定",0,INT(AH106*AL106/100))</f>
        <v>0</v>
      </c>
      <c r="AO106" s="356"/>
      <c r="AP106" s="356"/>
      <c r="AQ106" s="356"/>
      <c r="AR106" s="356"/>
      <c r="AS106" s="41"/>
      <c r="AT106" s="60"/>
      <c r="AU106" s="60"/>
      <c r="AV106" s="57"/>
      <c r="AW106" s="59"/>
      <c r="AX106" s="230"/>
      <c r="AY106" s="298">
        <f t="shared" ref="AY106" si="38">AH106</f>
        <v>0</v>
      </c>
      <c r="AZ106" s="296">
        <f>IF(AV105&lt;=設定シート!C$85,AH106,IF(AND(AV105&gt;=設定シート!E$85,AV105&lt;=設定シート!G$85),AH106*105/108,AH106))</f>
        <v>0</v>
      </c>
      <c r="BA106" s="293"/>
      <c r="BB106" s="296">
        <f t="shared" ref="BB106" si="39">IF($AL106="賃金で算定",0,INT(AY106*$AL106/100))</f>
        <v>0</v>
      </c>
      <c r="BC106" s="296">
        <f>IF(AY106=AZ106,BB106,AZ106*$AL106/100)</f>
        <v>0</v>
      </c>
      <c r="BD106" s="184"/>
      <c r="BE106" s="184"/>
      <c r="BL106" s="184">
        <f>IF(AY106=AZ106,0,1)</f>
        <v>0</v>
      </c>
      <c r="BM106" s="184" t="str">
        <f>IF(BL106=1,AL106,"")</f>
        <v/>
      </c>
    </row>
    <row r="107" spans="2:65" s="36" customFormat="1" ht="18" customHeight="1">
      <c r="B107" s="402"/>
      <c r="C107" s="403"/>
      <c r="D107" s="403"/>
      <c r="E107" s="403"/>
      <c r="F107" s="403"/>
      <c r="G107" s="403"/>
      <c r="H107" s="403"/>
      <c r="I107" s="404"/>
      <c r="J107" s="402"/>
      <c r="K107" s="403"/>
      <c r="L107" s="403"/>
      <c r="M107" s="403"/>
      <c r="N107" s="408"/>
      <c r="O107" s="330"/>
      <c r="P107" s="328" t="s">
        <v>48</v>
      </c>
      <c r="Q107" s="54"/>
      <c r="R107" s="326" t="s">
        <v>49</v>
      </c>
      <c r="S107" s="144"/>
      <c r="T107" s="410" t="s">
        <v>50</v>
      </c>
      <c r="U107" s="411"/>
      <c r="V107" s="413"/>
      <c r="W107" s="414"/>
      <c r="X107" s="414"/>
      <c r="Y107" s="80"/>
      <c r="Z107" s="39"/>
      <c r="AA107" s="40"/>
      <c r="AB107" s="40"/>
      <c r="AC107" s="51"/>
      <c r="AD107" s="39"/>
      <c r="AE107" s="40"/>
      <c r="AF107" s="40"/>
      <c r="AG107" s="52"/>
      <c r="AH107" s="395">
        <f>IF(V107="賃金で算定",V108+Z108-AD108,0)</f>
        <v>0</v>
      </c>
      <c r="AI107" s="396"/>
      <c r="AJ107" s="396"/>
      <c r="AK107" s="397"/>
      <c r="AL107" s="70"/>
      <c r="AM107" s="71"/>
      <c r="AN107" s="357"/>
      <c r="AO107" s="358"/>
      <c r="AP107" s="358"/>
      <c r="AQ107" s="358"/>
      <c r="AR107" s="358"/>
      <c r="AS107" s="42"/>
      <c r="AT107" s="60"/>
      <c r="AU107" s="60"/>
      <c r="AV107" s="57" t="str">
        <f>IF(OR(O107="",Q107=""),"", IF(O107&lt;20,DATE(O107+118,Q107,IF(S107="",1,S107)),DATE(O107+88,Q107,IF(S107="",1,S107))))</f>
        <v/>
      </c>
      <c r="AW107" s="59" t="str">
        <f>IF(AV107&lt;=設定シート!C$15,"昔",IF(AV107&lt;=設定シート!E$15,"上",IF(AV107&lt;=設定シート!G$15,"中","下")))</f>
        <v>下</v>
      </c>
      <c r="AX107" s="230">
        <f>IF(AV107&lt;=設定シート!$E$36,5,IF(AV107&lt;=設定シート!$I$36,7,IF(AV107&lt;=設定シート!$M$36,9,11)))</f>
        <v>11</v>
      </c>
      <c r="AY107" s="297"/>
      <c r="AZ107" s="295"/>
      <c r="BA107" s="299">
        <f t="shared" ref="BA107" si="40">AN107</f>
        <v>0</v>
      </c>
      <c r="BB107" s="295"/>
      <c r="BC107" s="295"/>
      <c r="BD107" s="184"/>
      <c r="BE107" s="184"/>
      <c r="BL107" s="1"/>
      <c r="BM107" s="1"/>
    </row>
    <row r="108" spans="2:65" s="36" customFormat="1" ht="18" customHeight="1">
      <c r="B108" s="405"/>
      <c r="C108" s="406"/>
      <c r="D108" s="406"/>
      <c r="E108" s="406"/>
      <c r="F108" s="406"/>
      <c r="G108" s="406"/>
      <c r="H108" s="406"/>
      <c r="I108" s="407"/>
      <c r="J108" s="405"/>
      <c r="K108" s="406"/>
      <c r="L108" s="406"/>
      <c r="M108" s="406"/>
      <c r="N108" s="409"/>
      <c r="O108" s="331"/>
      <c r="P108" s="329" t="s">
        <v>48</v>
      </c>
      <c r="Q108" s="55"/>
      <c r="R108" s="327" t="s">
        <v>49</v>
      </c>
      <c r="S108" s="147"/>
      <c r="T108" s="365" t="s">
        <v>51</v>
      </c>
      <c r="U108" s="366"/>
      <c r="V108" s="424"/>
      <c r="W108" s="425"/>
      <c r="X108" s="425"/>
      <c r="Y108" s="426"/>
      <c r="Z108" s="450"/>
      <c r="AA108" s="451"/>
      <c r="AB108" s="451"/>
      <c r="AC108" s="451"/>
      <c r="AD108" s="424"/>
      <c r="AE108" s="425"/>
      <c r="AF108" s="425"/>
      <c r="AG108" s="426"/>
      <c r="AH108" s="398">
        <f>IF(V107="賃金で算定",0,V108+Z108-AD108)</f>
        <v>0</v>
      </c>
      <c r="AI108" s="398"/>
      <c r="AJ108" s="398"/>
      <c r="AK108" s="399"/>
      <c r="AL108" s="400">
        <f>IF(V107="賃金で算定","賃金で算定",IF(OR(V108=0,$F119="",AV107=""),0,IF(AW107="昔",VLOOKUP($F119,労務比率,AX107,FALSE),IF(AW107="上",VLOOKUP($F119,労務比率,AX107,FALSE),IF(AW107="中",VLOOKUP($F119,労務比率,AX107,FALSE),VLOOKUP($F119,労務比率,AX107,FALSE))))))</f>
        <v>0</v>
      </c>
      <c r="AM108" s="401"/>
      <c r="AN108" s="355">
        <f>IF(V107="賃金で算定",0,INT(AH108*AL108/100))</f>
        <v>0</v>
      </c>
      <c r="AO108" s="356"/>
      <c r="AP108" s="356"/>
      <c r="AQ108" s="356"/>
      <c r="AR108" s="356"/>
      <c r="AS108" s="41"/>
      <c r="AT108" s="60"/>
      <c r="AU108" s="60"/>
      <c r="AV108" s="57"/>
      <c r="AW108" s="59"/>
      <c r="AX108" s="230"/>
      <c r="AY108" s="298">
        <f t="shared" ref="AY108" si="41">AH108</f>
        <v>0</v>
      </c>
      <c r="AZ108" s="296">
        <f>IF(AV107&lt;=設定シート!C$85,AH108,IF(AND(AV107&gt;=設定シート!E$85,AV107&lt;=設定シート!G$85),AH108*105/108,AH108))</f>
        <v>0</v>
      </c>
      <c r="BA108" s="293"/>
      <c r="BB108" s="296">
        <f t="shared" ref="BB108" si="42">IF($AL108="賃金で算定",0,INT(AY108*$AL108/100))</f>
        <v>0</v>
      </c>
      <c r="BC108" s="296">
        <f>IF(AY108=AZ108,BB108,AZ108*$AL108/100)</f>
        <v>0</v>
      </c>
      <c r="BD108" s="184"/>
      <c r="BE108" s="184"/>
      <c r="BL108" s="184">
        <f>IF(AY108=AZ108,0,1)</f>
        <v>0</v>
      </c>
      <c r="BM108" s="184" t="str">
        <f>IF(BL108=1,AL108,"")</f>
        <v/>
      </c>
    </row>
    <row r="109" spans="2:65" s="36" customFormat="1" ht="18" customHeight="1">
      <c r="B109" s="402"/>
      <c r="C109" s="403"/>
      <c r="D109" s="403"/>
      <c r="E109" s="403"/>
      <c r="F109" s="403"/>
      <c r="G109" s="403"/>
      <c r="H109" s="403"/>
      <c r="I109" s="404"/>
      <c r="J109" s="402"/>
      <c r="K109" s="403"/>
      <c r="L109" s="403"/>
      <c r="M109" s="403"/>
      <c r="N109" s="408"/>
      <c r="O109" s="330"/>
      <c r="P109" s="328" t="s">
        <v>48</v>
      </c>
      <c r="Q109" s="54"/>
      <c r="R109" s="326" t="s">
        <v>49</v>
      </c>
      <c r="S109" s="144"/>
      <c r="T109" s="410" t="s">
        <v>50</v>
      </c>
      <c r="U109" s="411"/>
      <c r="V109" s="413"/>
      <c r="W109" s="414"/>
      <c r="X109" s="414"/>
      <c r="Y109" s="79"/>
      <c r="Z109" s="43"/>
      <c r="AA109" s="44"/>
      <c r="AB109" s="44"/>
      <c r="AC109" s="45"/>
      <c r="AD109" s="43"/>
      <c r="AE109" s="44"/>
      <c r="AF109" s="44"/>
      <c r="AG109" s="50"/>
      <c r="AH109" s="395">
        <f>IF(V109="賃金で算定",V110+Z110-AD110,0)</f>
        <v>0</v>
      </c>
      <c r="AI109" s="396"/>
      <c r="AJ109" s="396"/>
      <c r="AK109" s="397"/>
      <c r="AL109" s="70"/>
      <c r="AM109" s="71"/>
      <c r="AN109" s="357"/>
      <c r="AO109" s="358"/>
      <c r="AP109" s="358"/>
      <c r="AQ109" s="358"/>
      <c r="AR109" s="358"/>
      <c r="AS109" s="42"/>
      <c r="AT109" s="60"/>
      <c r="AU109" s="60"/>
      <c r="AV109" s="57" t="str">
        <f>IF(OR(O109="",Q109=""),"", IF(O109&lt;20,DATE(O109+118,Q109,IF(S109="",1,S109)),DATE(O109+88,Q109,IF(S109="",1,S109))))</f>
        <v/>
      </c>
      <c r="AW109" s="59" t="str">
        <f>IF(AV109&lt;=設定シート!C$15,"昔",IF(AV109&lt;=設定シート!E$15,"上",IF(AV109&lt;=設定シート!G$15,"中","下")))</f>
        <v>下</v>
      </c>
      <c r="AX109" s="230">
        <f>IF(AV109&lt;=設定シート!$E$36,5,IF(AV109&lt;=設定シート!$I$36,7,IF(AV109&lt;=設定シート!$M$36,9,11)))</f>
        <v>11</v>
      </c>
      <c r="AY109" s="297"/>
      <c r="AZ109" s="295"/>
      <c r="BA109" s="299">
        <f t="shared" ref="BA109" si="43">AN109</f>
        <v>0</v>
      </c>
      <c r="BB109" s="295"/>
      <c r="BC109" s="295"/>
      <c r="BD109" s="184"/>
      <c r="BE109" s="184"/>
      <c r="BL109" s="1"/>
      <c r="BM109" s="1"/>
    </row>
    <row r="110" spans="2:65" s="36" customFormat="1" ht="18" customHeight="1">
      <c r="B110" s="405"/>
      <c r="C110" s="406"/>
      <c r="D110" s="406"/>
      <c r="E110" s="406"/>
      <c r="F110" s="406"/>
      <c r="G110" s="406"/>
      <c r="H110" s="406"/>
      <c r="I110" s="407"/>
      <c r="J110" s="405"/>
      <c r="K110" s="406"/>
      <c r="L110" s="406"/>
      <c r="M110" s="406"/>
      <c r="N110" s="409"/>
      <c r="O110" s="331"/>
      <c r="P110" s="329" t="s">
        <v>48</v>
      </c>
      <c r="Q110" s="55"/>
      <c r="R110" s="327" t="s">
        <v>49</v>
      </c>
      <c r="S110" s="147"/>
      <c r="T110" s="365" t="s">
        <v>51</v>
      </c>
      <c r="U110" s="366"/>
      <c r="V110" s="424"/>
      <c r="W110" s="425"/>
      <c r="X110" s="425"/>
      <c r="Y110" s="426"/>
      <c r="Z110" s="424"/>
      <c r="AA110" s="425"/>
      <c r="AB110" s="425"/>
      <c r="AC110" s="425"/>
      <c r="AD110" s="450"/>
      <c r="AE110" s="451"/>
      <c r="AF110" s="451"/>
      <c r="AG110" s="452"/>
      <c r="AH110" s="398">
        <f>IF(V109="賃金で算定",0,V110+Z110-AD110)</f>
        <v>0</v>
      </c>
      <c r="AI110" s="398"/>
      <c r="AJ110" s="398"/>
      <c r="AK110" s="399"/>
      <c r="AL110" s="400">
        <f>IF(V109="賃金で算定","賃金で算定",IF(OR(V110=0,$F119="",AV109=""),0,IF(AW109="昔",VLOOKUP($F119,労務比率,AX109,FALSE),IF(AW109="上",VLOOKUP($F119,労務比率,AX109,FALSE),IF(AW109="中",VLOOKUP($F119,労務比率,AX109,FALSE),VLOOKUP($F119,労務比率,AX109,FALSE))))))</f>
        <v>0</v>
      </c>
      <c r="AM110" s="401"/>
      <c r="AN110" s="355">
        <f>IF(V109="賃金で算定",0,INT(AH110*AL110/100))</f>
        <v>0</v>
      </c>
      <c r="AO110" s="356"/>
      <c r="AP110" s="356"/>
      <c r="AQ110" s="356"/>
      <c r="AR110" s="356"/>
      <c r="AS110" s="41"/>
      <c r="AT110" s="60"/>
      <c r="AU110" s="60"/>
      <c r="AV110" s="57"/>
      <c r="AW110" s="59"/>
      <c r="AX110" s="230"/>
      <c r="AY110" s="298">
        <f t="shared" ref="AY110" si="44">AH110</f>
        <v>0</v>
      </c>
      <c r="AZ110" s="296">
        <f>IF(AV109&lt;=設定シート!C$85,AH110,IF(AND(AV109&gt;=設定シート!E$85,AV109&lt;=設定シート!G$85),AH110*105/108,AH110))</f>
        <v>0</v>
      </c>
      <c r="BA110" s="293"/>
      <c r="BB110" s="296">
        <f t="shared" ref="BB110" si="45">IF($AL110="賃金で算定",0,INT(AY110*$AL110/100))</f>
        <v>0</v>
      </c>
      <c r="BC110" s="296">
        <f>IF(AY110=AZ110,BB110,AZ110*$AL110/100)</f>
        <v>0</v>
      </c>
      <c r="BD110" s="184"/>
      <c r="BE110" s="184"/>
      <c r="BL110" s="184">
        <f>IF(AY110=AZ110,0,1)</f>
        <v>0</v>
      </c>
      <c r="BM110" s="184" t="str">
        <f>IF(BL110=1,AL110,"")</f>
        <v/>
      </c>
    </row>
    <row r="111" spans="2:65" s="36" customFormat="1" ht="18" customHeight="1">
      <c r="B111" s="402"/>
      <c r="C111" s="403"/>
      <c r="D111" s="403"/>
      <c r="E111" s="403"/>
      <c r="F111" s="403"/>
      <c r="G111" s="403"/>
      <c r="H111" s="403"/>
      <c r="I111" s="404"/>
      <c r="J111" s="402"/>
      <c r="K111" s="403"/>
      <c r="L111" s="403"/>
      <c r="M111" s="403"/>
      <c r="N111" s="408"/>
      <c r="O111" s="330"/>
      <c r="P111" s="328" t="s">
        <v>48</v>
      </c>
      <c r="Q111" s="54"/>
      <c r="R111" s="326" t="s">
        <v>49</v>
      </c>
      <c r="S111" s="144"/>
      <c r="T111" s="410" t="s">
        <v>50</v>
      </c>
      <c r="U111" s="411"/>
      <c r="V111" s="413"/>
      <c r="W111" s="414"/>
      <c r="X111" s="414"/>
      <c r="Y111" s="79"/>
      <c r="Z111" s="43"/>
      <c r="AA111" s="44"/>
      <c r="AB111" s="44"/>
      <c r="AC111" s="45"/>
      <c r="AD111" s="43"/>
      <c r="AE111" s="44"/>
      <c r="AF111" s="44"/>
      <c r="AG111" s="50"/>
      <c r="AH111" s="395">
        <f>IF(V111="賃金で算定",V112+Z112-AD112,0)</f>
        <v>0</v>
      </c>
      <c r="AI111" s="396"/>
      <c r="AJ111" s="396"/>
      <c r="AK111" s="397"/>
      <c r="AL111" s="70"/>
      <c r="AM111" s="71"/>
      <c r="AN111" s="357"/>
      <c r="AO111" s="358"/>
      <c r="AP111" s="358"/>
      <c r="AQ111" s="358"/>
      <c r="AR111" s="358"/>
      <c r="AS111" s="42"/>
      <c r="AT111" s="60"/>
      <c r="AU111" s="60"/>
      <c r="AV111" s="57" t="str">
        <f>IF(OR(O111="",Q111=""),"", IF(O111&lt;20,DATE(O111+118,Q111,IF(S111="",1,S111)),DATE(O111+88,Q111,IF(S111="",1,S111))))</f>
        <v/>
      </c>
      <c r="AW111" s="59" t="str">
        <f>IF(AV111&lt;=設定シート!C$15,"昔",IF(AV111&lt;=設定シート!E$15,"上",IF(AV111&lt;=設定シート!G$15,"中","下")))</f>
        <v>下</v>
      </c>
      <c r="AX111" s="230">
        <f>IF(AV111&lt;=設定シート!$E$36,5,IF(AV111&lt;=設定シート!$I$36,7,IF(AV111&lt;=設定シート!$M$36,9,11)))</f>
        <v>11</v>
      </c>
      <c r="AY111" s="297"/>
      <c r="AZ111" s="295"/>
      <c r="BA111" s="299">
        <f t="shared" ref="BA111" si="46">AN111</f>
        <v>0</v>
      </c>
      <c r="BB111" s="295"/>
      <c r="BC111" s="295"/>
      <c r="BD111" s="184"/>
      <c r="BE111" s="184"/>
      <c r="BL111" s="1"/>
      <c r="BM111" s="1"/>
    </row>
    <row r="112" spans="2:65" s="36" customFormat="1" ht="18" customHeight="1">
      <c r="B112" s="405"/>
      <c r="C112" s="406"/>
      <c r="D112" s="406"/>
      <c r="E112" s="406"/>
      <c r="F112" s="406"/>
      <c r="G112" s="406"/>
      <c r="H112" s="406"/>
      <c r="I112" s="407"/>
      <c r="J112" s="405"/>
      <c r="K112" s="406"/>
      <c r="L112" s="406"/>
      <c r="M112" s="406"/>
      <c r="N112" s="409"/>
      <c r="O112" s="331"/>
      <c r="P112" s="329" t="s">
        <v>48</v>
      </c>
      <c r="Q112" s="55"/>
      <c r="R112" s="327" t="s">
        <v>49</v>
      </c>
      <c r="S112" s="147"/>
      <c r="T112" s="365" t="s">
        <v>51</v>
      </c>
      <c r="U112" s="366"/>
      <c r="V112" s="424"/>
      <c r="W112" s="425"/>
      <c r="X112" s="425"/>
      <c r="Y112" s="426"/>
      <c r="Z112" s="424"/>
      <c r="AA112" s="425"/>
      <c r="AB112" s="425"/>
      <c r="AC112" s="425"/>
      <c r="AD112" s="450"/>
      <c r="AE112" s="451"/>
      <c r="AF112" s="451"/>
      <c r="AG112" s="452"/>
      <c r="AH112" s="398">
        <f>IF(V111="賃金で算定",0,V112+Z112-AD112)</f>
        <v>0</v>
      </c>
      <c r="AI112" s="398"/>
      <c r="AJ112" s="398"/>
      <c r="AK112" s="399"/>
      <c r="AL112" s="400">
        <f>IF(V111="賃金で算定","賃金で算定",IF(OR(V112=0,$F119="",AV111=""),0,IF(AW111="昔",VLOOKUP($F119,労務比率,AX111,FALSE),IF(AW111="上",VLOOKUP($F119,労務比率,AX111,FALSE),IF(AW111="中",VLOOKUP($F119,労務比率,AX111,FALSE),VLOOKUP($F119,労務比率,AX111,FALSE))))))</f>
        <v>0</v>
      </c>
      <c r="AM112" s="401"/>
      <c r="AN112" s="355">
        <f>IF(V111="賃金で算定",0,INT(AH112*AL112/100))</f>
        <v>0</v>
      </c>
      <c r="AO112" s="356"/>
      <c r="AP112" s="356"/>
      <c r="AQ112" s="356"/>
      <c r="AR112" s="356"/>
      <c r="AS112" s="41"/>
      <c r="AT112" s="60"/>
      <c r="AU112" s="60"/>
      <c r="AV112" s="57"/>
      <c r="AW112" s="59"/>
      <c r="AX112" s="230"/>
      <c r="AY112" s="298">
        <f t="shared" ref="AY112" si="47">AH112</f>
        <v>0</v>
      </c>
      <c r="AZ112" s="296">
        <f>IF(AV111&lt;=設定シート!C$85,AH112,IF(AND(AV111&gt;=設定シート!E$85,AV111&lt;=設定シート!G$85),AH112*105/108,AH112))</f>
        <v>0</v>
      </c>
      <c r="BA112" s="293"/>
      <c r="BB112" s="296">
        <f t="shared" ref="BB112" si="48">IF($AL112="賃金で算定",0,INT(AY112*$AL112/100))</f>
        <v>0</v>
      </c>
      <c r="BC112" s="296">
        <f>IF(AY112=AZ112,BB112,AZ112*$AL112/100)</f>
        <v>0</v>
      </c>
      <c r="BD112" s="184"/>
      <c r="BE112" s="184"/>
      <c r="BL112" s="184">
        <f>IF(AY112=AZ112,0,1)</f>
        <v>0</v>
      </c>
      <c r="BM112" s="184" t="str">
        <f>IF(BL112=1,AL112,"")</f>
        <v/>
      </c>
    </row>
    <row r="113" spans="2:65" s="36" customFormat="1" ht="18" customHeight="1">
      <c r="B113" s="402"/>
      <c r="C113" s="403"/>
      <c r="D113" s="403"/>
      <c r="E113" s="403"/>
      <c r="F113" s="403"/>
      <c r="G113" s="403"/>
      <c r="H113" s="403"/>
      <c r="I113" s="404"/>
      <c r="J113" s="402"/>
      <c r="K113" s="403"/>
      <c r="L113" s="403"/>
      <c r="M113" s="403"/>
      <c r="N113" s="408"/>
      <c r="O113" s="330"/>
      <c r="P113" s="328" t="s">
        <v>48</v>
      </c>
      <c r="Q113" s="54"/>
      <c r="R113" s="326" t="s">
        <v>49</v>
      </c>
      <c r="S113" s="144"/>
      <c r="T113" s="410" t="s">
        <v>50</v>
      </c>
      <c r="U113" s="411"/>
      <c r="V113" s="413"/>
      <c r="W113" s="414"/>
      <c r="X113" s="414"/>
      <c r="Y113" s="79"/>
      <c r="Z113" s="43"/>
      <c r="AA113" s="44"/>
      <c r="AB113" s="44"/>
      <c r="AC113" s="45"/>
      <c r="AD113" s="43"/>
      <c r="AE113" s="44"/>
      <c r="AF113" s="44"/>
      <c r="AG113" s="50"/>
      <c r="AH113" s="395">
        <f>IF(V113="賃金で算定",V114+Z114-AD114,0)</f>
        <v>0</v>
      </c>
      <c r="AI113" s="396"/>
      <c r="AJ113" s="396"/>
      <c r="AK113" s="397"/>
      <c r="AL113" s="70"/>
      <c r="AM113" s="71"/>
      <c r="AN113" s="357"/>
      <c r="AO113" s="358"/>
      <c r="AP113" s="358"/>
      <c r="AQ113" s="358"/>
      <c r="AR113" s="358"/>
      <c r="AS113" s="42"/>
      <c r="AT113" s="60"/>
      <c r="AU113" s="60"/>
      <c r="AV113" s="57" t="str">
        <f>IF(OR(O113="",Q113=""),"", IF(O113&lt;20,DATE(O113+118,Q113,IF(S113="",1,S113)),DATE(O113+88,Q113,IF(S113="",1,S113))))</f>
        <v/>
      </c>
      <c r="AW113" s="59" t="str">
        <f>IF(AV113&lt;=設定シート!C$15,"昔",IF(AV113&lt;=設定シート!E$15,"上",IF(AV113&lt;=設定シート!G$15,"中","下")))</f>
        <v>下</v>
      </c>
      <c r="AX113" s="230">
        <f>IF(AV113&lt;=設定シート!$E$36,5,IF(AV113&lt;=設定シート!$I$36,7,IF(AV113&lt;=設定シート!$M$36,9,11)))</f>
        <v>11</v>
      </c>
      <c r="AY113" s="297"/>
      <c r="AZ113" s="295"/>
      <c r="BA113" s="299">
        <f t="shared" ref="BA113" si="49">AN113</f>
        <v>0</v>
      </c>
      <c r="BB113" s="295"/>
      <c r="BC113" s="295"/>
      <c r="BD113" s="184"/>
      <c r="BE113" s="184"/>
      <c r="BL113" s="1"/>
      <c r="BM113" s="1"/>
    </row>
    <row r="114" spans="2:65" s="36" customFormat="1" ht="18" customHeight="1">
      <c r="B114" s="405"/>
      <c r="C114" s="406"/>
      <c r="D114" s="406"/>
      <c r="E114" s="406"/>
      <c r="F114" s="406"/>
      <c r="G114" s="406"/>
      <c r="H114" s="406"/>
      <c r="I114" s="407"/>
      <c r="J114" s="405"/>
      <c r="K114" s="406"/>
      <c r="L114" s="406"/>
      <c r="M114" s="406"/>
      <c r="N114" s="409"/>
      <c r="O114" s="331"/>
      <c r="P114" s="329" t="s">
        <v>48</v>
      </c>
      <c r="Q114" s="55"/>
      <c r="R114" s="327" t="s">
        <v>49</v>
      </c>
      <c r="S114" s="147"/>
      <c r="T114" s="365" t="s">
        <v>51</v>
      </c>
      <c r="U114" s="366"/>
      <c r="V114" s="424"/>
      <c r="W114" s="425"/>
      <c r="X114" s="425"/>
      <c r="Y114" s="426"/>
      <c r="Z114" s="424"/>
      <c r="AA114" s="425"/>
      <c r="AB114" s="425"/>
      <c r="AC114" s="425"/>
      <c r="AD114" s="450"/>
      <c r="AE114" s="451"/>
      <c r="AF114" s="451"/>
      <c r="AG114" s="452"/>
      <c r="AH114" s="398">
        <f>IF(V113="賃金で算定",0,V114+Z114-AD114)</f>
        <v>0</v>
      </c>
      <c r="AI114" s="398"/>
      <c r="AJ114" s="398"/>
      <c r="AK114" s="399"/>
      <c r="AL114" s="400">
        <f>IF(V113="賃金で算定","賃金で算定",IF(OR(V114=0,$F119="",AV113=""),0,IF(AW113="昔",VLOOKUP($F119,労務比率,AX113,FALSE),IF(AW113="上",VLOOKUP($F119,労務比率,AX113,FALSE),IF(AW113="中",VLOOKUP($F119,労務比率,AX113,FALSE),VLOOKUP($F119,労務比率,AX113,FALSE))))))</f>
        <v>0</v>
      </c>
      <c r="AM114" s="401"/>
      <c r="AN114" s="355">
        <f>IF(V113="賃金で算定",0,INT(AH114*AL114/100))</f>
        <v>0</v>
      </c>
      <c r="AO114" s="356"/>
      <c r="AP114" s="356"/>
      <c r="AQ114" s="356"/>
      <c r="AR114" s="356"/>
      <c r="AS114" s="41"/>
      <c r="AT114" s="60"/>
      <c r="AU114" s="60"/>
      <c r="AV114" s="57"/>
      <c r="AW114" s="59"/>
      <c r="AX114" s="230"/>
      <c r="AY114" s="298">
        <f t="shared" ref="AY114" si="50">AH114</f>
        <v>0</v>
      </c>
      <c r="AZ114" s="296">
        <f>IF(AV113&lt;=設定シート!C$85,AH114,IF(AND(AV113&gt;=設定シート!E$85,AV113&lt;=設定シート!G$85),AH114*105/108,AH114))</f>
        <v>0</v>
      </c>
      <c r="BA114" s="293"/>
      <c r="BB114" s="296">
        <f t="shared" ref="BB114" si="51">IF($AL114="賃金で算定",0,INT(AY114*$AL114/100))</f>
        <v>0</v>
      </c>
      <c r="BC114" s="296">
        <f>IF(AY114=AZ114,BB114,AZ114*$AL114/100)</f>
        <v>0</v>
      </c>
      <c r="BD114" s="184"/>
      <c r="BE114" s="184"/>
      <c r="BL114" s="184">
        <f>IF(AY114=AZ114,0,1)</f>
        <v>0</v>
      </c>
      <c r="BM114" s="184" t="str">
        <f>IF(BL114=1,AL114,"")</f>
        <v/>
      </c>
    </row>
    <row r="115" spans="2:65" s="36" customFormat="1" ht="18" customHeight="1">
      <c r="B115" s="402"/>
      <c r="C115" s="403"/>
      <c r="D115" s="403"/>
      <c r="E115" s="403"/>
      <c r="F115" s="403"/>
      <c r="G115" s="403"/>
      <c r="H115" s="403"/>
      <c r="I115" s="404"/>
      <c r="J115" s="402"/>
      <c r="K115" s="403"/>
      <c r="L115" s="403"/>
      <c r="M115" s="403"/>
      <c r="N115" s="408"/>
      <c r="O115" s="330"/>
      <c r="P115" s="328" t="s">
        <v>48</v>
      </c>
      <c r="Q115" s="54"/>
      <c r="R115" s="326" t="s">
        <v>49</v>
      </c>
      <c r="S115" s="144"/>
      <c r="T115" s="410" t="s">
        <v>50</v>
      </c>
      <c r="U115" s="411"/>
      <c r="V115" s="413"/>
      <c r="W115" s="414"/>
      <c r="X115" s="414"/>
      <c r="Y115" s="79"/>
      <c r="Z115" s="43"/>
      <c r="AA115" s="44"/>
      <c r="AB115" s="44"/>
      <c r="AC115" s="45"/>
      <c r="AD115" s="43"/>
      <c r="AE115" s="44"/>
      <c r="AF115" s="44"/>
      <c r="AG115" s="50"/>
      <c r="AH115" s="395">
        <f>IF(V115="賃金で算定",V116+Z116-AD116,0)</f>
        <v>0</v>
      </c>
      <c r="AI115" s="396"/>
      <c r="AJ115" s="396"/>
      <c r="AK115" s="397"/>
      <c r="AL115" s="70"/>
      <c r="AM115" s="71"/>
      <c r="AN115" s="357"/>
      <c r="AO115" s="358"/>
      <c r="AP115" s="358"/>
      <c r="AQ115" s="358"/>
      <c r="AR115" s="358"/>
      <c r="AS115" s="42"/>
      <c r="AT115" s="60"/>
      <c r="AU115" s="60"/>
      <c r="AV115" s="57" t="str">
        <f>IF(OR(O115="",Q115=""),"", IF(O115&lt;20,DATE(O115+118,Q115,IF(S115="",1,S115)),DATE(O115+88,Q115,IF(S115="",1,S115))))</f>
        <v/>
      </c>
      <c r="AW115" s="59" t="str">
        <f>IF(AV115&lt;=設定シート!C$15,"昔",IF(AV115&lt;=設定シート!E$15,"上",IF(AV115&lt;=設定シート!G$15,"中","下")))</f>
        <v>下</v>
      </c>
      <c r="AX115" s="230">
        <f>IF(AV115&lt;=設定シート!$E$36,5,IF(AV115&lt;=設定シート!$I$36,7,IF(AV115&lt;=設定シート!$M$36,9,11)))</f>
        <v>11</v>
      </c>
      <c r="AY115" s="297"/>
      <c r="AZ115" s="295"/>
      <c r="BA115" s="299">
        <f t="shared" ref="BA115" si="52">AN115</f>
        <v>0</v>
      </c>
      <c r="BB115" s="295"/>
      <c r="BC115" s="295"/>
      <c r="BD115" s="184"/>
      <c r="BE115" s="184"/>
      <c r="BL115" s="1"/>
      <c r="BM115" s="1"/>
    </row>
    <row r="116" spans="2:65" s="36" customFormat="1" ht="18" customHeight="1">
      <c r="B116" s="405"/>
      <c r="C116" s="406"/>
      <c r="D116" s="406"/>
      <c r="E116" s="406"/>
      <c r="F116" s="406"/>
      <c r="G116" s="406"/>
      <c r="H116" s="406"/>
      <c r="I116" s="407"/>
      <c r="J116" s="405"/>
      <c r="K116" s="406"/>
      <c r="L116" s="406"/>
      <c r="M116" s="406"/>
      <c r="N116" s="409"/>
      <c r="O116" s="331"/>
      <c r="P116" s="329" t="s">
        <v>48</v>
      </c>
      <c r="Q116" s="55"/>
      <c r="R116" s="327" t="s">
        <v>49</v>
      </c>
      <c r="S116" s="147"/>
      <c r="T116" s="365" t="s">
        <v>51</v>
      </c>
      <c r="U116" s="366"/>
      <c r="V116" s="424"/>
      <c r="W116" s="425"/>
      <c r="X116" s="425"/>
      <c r="Y116" s="426"/>
      <c r="Z116" s="424"/>
      <c r="AA116" s="425"/>
      <c r="AB116" s="425"/>
      <c r="AC116" s="425"/>
      <c r="AD116" s="450"/>
      <c r="AE116" s="451"/>
      <c r="AF116" s="451"/>
      <c r="AG116" s="452"/>
      <c r="AH116" s="398">
        <f>IF(V115="賃金で算定",0,V116+Z116-AD116)</f>
        <v>0</v>
      </c>
      <c r="AI116" s="398"/>
      <c r="AJ116" s="398"/>
      <c r="AK116" s="399"/>
      <c r="AL116" s="400">
        <f>IF(V115="賃金で算定","賃金で算定",IF(OR(V116=0,$F119="",AV115=""),0,IF(AW115="昔",VLOOKUP($F119,労務比率,AX115,FALSE),IF(AW115="上",VLOOKUP($F119,労務比率,AX115,FALSE),IF(AW115="中",VLOOKUP($F119,労務比率,AX115,FALSE),VLOOKUP($F119,労務比率,AX115,FALSE))))))</f>
        <v>0</v>
      </c>
      <c r="AM116" s="401"/>
      <c r="AN116" s="355">
        <f>IF(V115="賃金で算定",0,INT(AH116*AL116/100))</f>
        <v>0</v>
      </c>
      <c r="AO116" s="356"/>
      <c r="AP116" s="356"/>
      <c r="AQ116" s="356"/>
      <c r="AR116" s="356"/>
      <c r="AS116" s="41"/>
      <c r="AT116" s="60"/>
      <c r="AU116" s="60"/>
      <c r="AV116" s="57"/>
      <c r="AW116" s="59"/>
      <c r="AX116" s="230"/>
      <c r="AY116" s="298">
        <f t="shared" ref="AY116" si="53">AH116</f>
        <v>0</v>
      </c>
      <c r="AZ116" s="296">
        <f>IF(AV115&lt;=設定シート!C$85,AH116,IF(AND(AV115&gt;=設定シート!E$85,AV115&lt;=設定シート!G$85),AH116*105/108,AH116))</f>
        <v>0</v>
      </c>
      <c r="BA116" s="293"/>
      <c r="BB116" s="296">
        <f t="shared" ref="BB116" si="54">IF($AL116="賃金で算定",0,INT(AY116*$AL116/100))</f>
        <v>0</v>
      </c>
      <c r="BC116" s="296">
        <f>IF(AY116=AZ116,BB116,AZ116*$AL116/100)</f>
        <v>0</v>
      </c>
      <c r="BD116" s="184"/>
      <c r="BE116" s="184"/>
      <c r="BL116" s="184">
        <f>IF(AY116=AZ116,0,1)</f>
        <v>0</v>
      </c>
      <c r="BM116" s="184" t="str">
        <f>IF(BL116=1,AL116,"")</f>
        <v/>
      </c>
    </row>
    <row r="117" spans="2:65" s="36" customFormat="1" ht="18" customHeight="1">
      <c r="B117" s="402"/>
      <c r="C117" s="403"/>
      <c r="D117" s="403"/>
      <c r="E117" s="403"/>
      <c r="F117" s="403"/>
      <c r="G117" s="403"/>
      <c r="H117" s="403"/>
      <c r="I117" s="404"/>
      <c r="J117" s="402"/>
      <c r="K117" s="403"/>
      <c r="L117" s="403"/>
      <c r="M117" s="403"/>
      <c r="N117" s="408"/>
      <c r="O117" s="330"/>
      <c r="P117" s="328" t="s">
        <v>48</v>
      </c>
      <c r="Q117" s="54"/>
      <c r="R117" s="326" t="s">
        <v>49</v>
      </c>
      <c r="S117" s="144"/>
      <c r="T117" s="410" t="s">
        <v>50</v>
      </c>
      <c r="U117" s="411"/>
      <c r="V117" s="413"/>
      <c r="W117" s="414"/>
      <c r="X117" s="414"/>
      <c r="Y117" s="79"/>
      <c r="Z117" s="43"/>
      <c r="AA117" s="44"/>
      <c r="AB117" s="44"/>
      <c r="AC117" s="45"/>
      <c r="AD117" s="43"/>
      <c r="AE117" s="44"/>
      <c r="AF117" s="44"/>
      <c r="AG117" s="50"/>
      <c r="AH117" s="395">
        <f>IF(V117="賃金で算定",V118+Z118-AD118,0)</f>
        <v>0</v>
      </c>
      <c r="AI117" s="396"/>
      <c r="AJ117" s="396"/>
      <c r="AK117" s="397"/>
      <c r="AL117" s="70"/>
      <c r="AM117" s="71"/>
      <c r="AN117" s="357"/>
      <c r="AO117" s="358"/>
      <c r="AP117" s="358"/>
      <c r="AQ117" s="358"/>
      <c r="AR117" s="358"/>
      <c r="AS117" s="42"/>
      <c r="AT117" s="60"/>
      <c r="AU117" s="60"/>
      <c r="AV117" s="57" t="str">
        <f>IF(OR(O117="",Q117=""),"", IF(O117&lt;20,DATE(O117+118,Q117,IF(S117="",1,S117)),DATE(O117+88,Q117,IF(S117="",1,S117))))</f>
        <v/>
      </c>
      <c r="AW117" s="59" t="str">
        <f>IF(AV117&lt;=設定シート!C$15,"昔",IF(AV117&lt;=設定シート!E$15,"上",IF(AV117&lt;=設定シート!G$15,"中","下")))</f>
        <v>下</v>
      </c>
      <c r="AX117" s="230">
        <f>IF(AV117&lt;=設定シート!$E$36,5,IF(AV117&lt;=設定シート!$I$36,7,IF(AV117&lt;=設定シート!$M$36,9,11)))</f>
        <v>11</v>
      </c>
      <c r="AY117" s="297"/>
      <c r="AZ117" s="295"/>
      <c r="BA117" s="299">
        <f t="shared" ref="BA117" si="55">AN117</f>
        <v>0</v>
      </c>
      <c r="BB117" s="295"/>
      <c r="BC117" s="295"/>
      <c r="BD117" s="184"/>
      <c r="BE117" s="184"/>
      <c r="BL117" s="1"/>
      <c r="BM117" s="1"/>
    </row>
    <row r="118" spans="2:65" s="36" customFormat="1" ht="18" customHeight="1">
      <c r="B118" s="405"/>
      <c r="C118" s="406"/>
      <c r="D118" s="406"/>
      <c r="E118" s="406"/>
      <c r="F118" s="406"/>
      <c r="G118" s="406"/>
      <c r="H118" s="406"/>
      <c r="I118" s="407"/>
      <c r="J118" s="405"/>
      <c r="K118" s="406"/>
      <c r="L118" s="406"/>
      <c r="M118" s="406"/>
      <c r="N118" s="409"/>
      <c r="O118" s="331"/>
      <c r="P118" s="276" t="s">
        <v>48</v>
      </c>
      <c r="Q118" s="55"/>
      <c r="R118" s="327" t="s">
        <v>49</v>
      </c>
      <c r="S118" s="147"/>
      <c r="T118" s="365" t="s">
        <v>51</v>
      </c>
      <c r="U118" s="366"/>
      <c r="V118" s="424"/>
      <c r="W118" s="425"/>
      <c r="X118" s="425"/>
      <c r="Y118" s="426"/>
      <c r="Z118" s="424"/>
      <c r="AA118" s="425"/>
      <c r="AB118" s="425"/>
      <c r="AC118" s="425"/>
      <c r="AD118" s="450"/>
      <c r="AE118" s="451"/>
      <c r="AF118" s="451"/>
      <c r="AG118" s="452"/>
      <c r="AH118" s="355">
        <f>IF(V117="賃金で算定",0,V118+Z118-AD118)</f>
        <v>0</v>
      </c>
      <c r="AI118" s="356"/>
      <c r="AJ118" s="356"/>
      <c r="AK118" s="412"/>
      <c r="AL118" s="400">
        <f>IF(V117="賃金で算定","賃金で算定",IF(OR(V118=0,$F119="",AV117=""),0,IF(AW117="昔",VLOOKUP($F119,労務比率,AX117,FALSE),IF(AW117="上",VLOOKUP($F119,労務比率,AX117,FALSE),IF(AW117="中",VLOOKUP($F119,労務比率,AX117,FALSE),VLOOKUP($F119,労務比率,AX117,FALSE))))))</f>
        <v>0</v>
      </c>
      <c r="AM118" s="401"/>
      <c r="AN118" s="355">
        <f>IF(V117="賃金で算定",0,INT(AH118*AL118/100))</f>
        <v>0</v>
      </c>
      <c r="AO118" s="356"/>
      <c r="AP118" s="356"/>
      <c r="AQ118" s="356"/>
      <c r="AR118" s="356"/>
      <c r="AS118" s="41"/>
      <c r="AT118" s="60"/>
      <c r="AU118" s="60"/>
      <c r="AV118" s="57"/>
      <c r="AW118" s="59"/>
      <c r="AX118" s="230"/>
      <c r="AY118" s="298">
        <f t="shared" ref="AY118" si="56">AH118</f>
        <v>0</v>
      </c>
      <c r="AZ118" s="296">
        <f>IF(AV117&lt;=設定シート!C$85,AH118,IF(AND(AV117&gt;=設定シート!E$85,AV117&lt;=設定シート!G$85),AH118*105/108,AH118))</f>
        <v>0</v>
      </c>
      <c r="BA118" s="293"/>
      <c r="BB118" s="296">
        <f t="shared" ref="BB118" si="57">IF($AL118="賃金で算定",0,INT(AY118*$AL118/100))</f>
        <v>0</v>
      </c>
      <c r="BC118" s="296">
        <f>IF(AY118=AZ118,BB118,AZ118*$AL118/100)</f>
        <v>0</v>
      </c>
      <c r="BD118" s="184"/>
      <c r="BE118" s="184"/>
      <c r="BL118" s="184">
        <f>IF(AY118=AZ118,0,1)</f>
        <v>0</v>
      </c>
      <c r="BM118" s="184" t="str">
        <f>IF(BL118=1,AL118,"")</f>
        <v/>
      </c>
    </row>
    <row r="119" spans="2:65" s="36" customFormat="1" ht="18" customHeight="1">
      <c r="B119" s="367" t="s">
        <v>90</v>
      </c>
      <c r="C119" s="368"/>
      <c r="D119" s="368"/>
      <c r="E119" s="369"/>
      <c r="F119" s="415"/>
      <c r="G119" s="416"/>
      <c r="H119" s="416"/>
      <c r="I119" s="416"/>
      <c r="J119" s="416"/>
      <c r="K119" s="416"/>
      <c r="L119" s="416"/>
      <c r="M119" s="416"/>
      <c r="N119" s="417"/>
      <c r="O119" s="367" t="s">
        <v>52</v>
      </c>
      <c r="P119" s="368"/>
      <c r="Q119" s="368"/>
      <c r="R119" s="368"/>
      <c r="S119" s="368"/>
      <c r="T119" s="368"/>
      <c r="U119" s="369"/>
      <c r="V119" s="376">
        <f>AH119</f>
        <v>0</v>
      </c>
      <c r="W119" s="377"/>
      <c r="X119" s="377"/>
      <c r="Y119" s="378"/>
      <c r="Z119" s="266"/>
      <c r="AA119" s="267"/>
      <c r="AB119" s="267"/>
      <c r="AC119" s="45"/>
      <c r="AD119" s="266"/>
      <c r="AE119" s="267"/>
      <c r="AF119" s="267"/>
      <c r="AG119" s="45"/>
      <c r="AH119" s="395">
        <f>AH101+AH103+AH105+AH107+AH109+AH111+AH113+AH115+AH117</f>
        <v>0</v>
      </c>
      <c r="AI119" s="396"/>
      <c r="AJ119" s="396"/>
      <c r="AK119" s="397"/>
      <c r="AL119" s="72"/>
      <c r="AM119" s="73"/>
      <c r="AN119" s="395">
        <f>AN101+AN103+AN105+AN107+AN109+AN111+AN113+AN115+AN117</f>
        <v>0</v>
      </c>
      <c r="AO119" s="396"/>
      <c r="AP119" s="396"/>
      <c r="AQ119" s="396"/>
      <c r="AR119" s="396"/>
      <c r="AS119" s="268"/>
      <c r="AT119" s="60"/>
      <c r="AU119" s="60"/>
      <c r="AW119" s="59"/>
      <c r="AX119" s="230"/>
      <c r="AY119" s="297"/>
      <c r="AZ119" s="300"/>
      <c r="BA119" s="307">
        <f>BA101+BA103+BA105+BA107+BA109+BA111+BA113+BA115+BA117</f>
        <v>0</v>
      </c>
      <c r="BB119" s="308">
        <f>BB102+BB104+BB106+BB108+BB110+BB112+BB114+BB116+BB118</f>
        <v>0</v>
      </c>
      <c r="BC119" s="308">
        <f>SUMIF(BL102:BL118,0,BC102:BC118)+ROUNDDOWN(ROUNDDOWN(BL119*105/108,0)*BM119/100,0)</f>
        <v>0</v>
      </c>
      <c r="BD119" s="184"/>
      <c r="BE119" s="184"/>
      <c r="BL119" s="184">
        <f>SUMIF(BL102:BL118,1,AH102:AK118)</f>
        <v>0</v>
      </c>
      <c r="BM119" s="184">
        <f>IF(COUNT(BM102:BM118)=0,0,SUM(BM102:BM118)/COUNT(BM102:BM118))</f>
        <v>0</v>
      </c>
    </row>
    <row r="120" spans="2:65" s="36" customFormat="1" ht="18" customHeight="1">
      <c r="B120" s="370"/>
      <c r="C120" s="371"/>
      <c r="D120" s="371"/>
      <c r="E120" s="372"/>
      <c r="F120" s="418"/>
      <c r="G120" s="419"/>
      <c r="H120" s="419"/>
      <c r="I120" s="419"/>
      <c r="J120" s="419"/>
      <c r="K120" s="419"/>
      <c r="L120" s="419"/>
      <c r="M120" s="419"/>
      <c r="N120" s="420"/>
      <c r="O120" s="370"/>
      <c r="P120" s="371"/>
      <c r="Q120" s="371"/>
      <c r="R120" s="371"/>
      <c r="S120" s="371"/>
      <c r="T120" s="371"/>
      <c r="U120" s="372"/>
      <c r="V120" s="473">
        <f>V102+V104+V106+V108+V110+V112+V114+V116+V118-V119</f>
        <v>0</v>
      </c>
      <c r="W120" s="398"/>
      <c r="X120" s="398"/>
      <c r="Y120" s="399"/>
      <c r="Z120" s="473">
        <f>Z102+Z104+Z106+Z108+Z110+Z112+Z114+Z116+Z118</f>
        <v>0</v>
      </c>
      <c r="AA120" s="398"/>
      <c r="AB120" s="398"/>
      <c r="AC120" s="398"/>
      <c r="AD120" s="473">
        <f>AD102+AD104+AD106+AD108+AD110+AD112+AD114+AD116+AD118</f>
        <v>0</v>
      </c>
      <c r="AE120" s="398"/>
      <c r="AF120" s="398"/>
      <c r="AG120" s="398"/>
      <c r="AH120" s="473">
        <f>AY120</f>
        <v>0</v>
      </c>
      <c r="AI120" s="398"/>
      <c r="AJ120" s="398"/>
      <c r="AK120" s="398"/>
      <c r="AL120" s="273"/>
      <c r="AM120" s="274"/>
      <c r="AN120" s="473">
        <f>BB120</f>
        <v>0</v>
      </c>
      <c r="AO120" s="398"/>
      <c r="AP120" s="398"/>
      <c r="AQ120" s="398"/>
      <c r="AR120" s="398"/>
      <c r="AS120" s="270"/>
      <c r="AT120" s="60"/>
      <c r="AU120" s="60"/>
      <c r="AW120" s="59"/>
      <c r="AX120" s="230"/>
      <c r="AY120" s="303">
        <f>AY102+AY104+AY106+AY108+AY110+AY112+AY114+AY116+AY118</f>
        <v>0</v>
      </c>
      <c r="AZ120" s="305"/>
      <c r="BA120" s="305"/>
      <c r="BB120" s="301">
        <f>BB119</f>
        <v>0</v>
      </c>
      <c r="BC120" s="309"/>
      <c r="BD120" s="184"/>
      <c r="BE120" s="184"/>
    </row>
    <row r="121" spans="2:65" s="36" customFormat="1" ht="18" customHeight="1">
      <c r="B121" s="373"/>
      <c r="C121" s="374"/>
      <c r="D121" s="374"/>
      <c r="E121" s="375"/>
      <c r="F121" s="421"/>
      <c r="G121" s="422"/>
      <c r="H121" s="422"/>
      <c r="I121" s="422"/>
      <c r="J121" s="422"/>
      <c r="K121" s="422"/>
      <c r="L121" s="422"/>
      <c r="M121" s="422"/>
      <c r="N121" s="423"/>
      <c r="O121" s="373"/>
      <c r="P121" s="374"/>
      <c r="Q121" s="374"/>
      <c r="R121" s="374"/>
      <c r="S121" s="374"/>
      <c r="T121" s="374"/>
      <c r="U121" s="375"/>
      <c r="V121" s="355"/>
      <c r="W121" s="356"/>
      <c r="X121" s="356"/>
      <c r="Y121" s="412"/>
      <c r="Z121" s="355"/>
      <c r="AA121" s="356"/>
      <c r="AB121" s="356"/>
      <c r="AC121" s="356"/>
      <c r="AD121" s="355"/>
      <c r="AE121" s="356"/>
      <c r="AF121" s="356"/>
      <c r="AG121" s="356"/>
      <c r="AH121" s="355">
        <f>AZ121</f>
        <v>0</v>
      </c>
      <c r="AI121" s="356"/>
      <c r="AJ121" s="356"/>
      <c r="AK121" s="412"/>
      <c r="AL121" s="271"/>
      <c r="AM121" s="272"/>
      <c r="AN121" s="355">
        <f>BC121</f>
        <v>0</v>
      </c>
      <c r="AO121" s="356"/>
      <c r="AP121" s="356"/>
      <c r="AQ121" s="356"/>
      <c r="AR121" s="356"/>
      <c r="AS121" s="269"/>
      <c r="AT121" s="60"/>
      <c r="AU121" s="149"/>
      <c r="AW121" s="59"/>
      <c r="AX121" s="230"/>
      <c r="AY121" s="304"/>
      <c r="AZ121" s="306">
        <f>IF(AZ102+AZ104+AZ106+AZ108+AZ110+AZ112+AZ114+AZ116+AZ118=AY120,0,ROUNDDOWN(AZ102+AZ104+AZ106+AZ108+AZ110+AZ112+AZ114+AZ116+AZ118,0))</f>
        <v>0</v>
      </c>
      <c r="BA121" s="302"/>
      <c r="BB121" s="302"/>
      <c r="BC121" s="306">
        <f>IF(BC119=BB120,0,BC119)</f>
        <v>0</v>
      </c>
      <c r="BD121" s="184"/>
      <c r="BE121" s="184"/>
    </row>
    <row r="122" spans="2:65" s="36" customFormat="1" ht="18" customHeight="1">
      <c r="AD122" s="1" t="str">
        <f>IF(AND($F119="",$V119+$V120&gt;0),"事業の種類を選択してください。","")</f>
        <v/>
      </c>
      <c r="AE122" s="1"/>
      <c r="AF122" s="1"/>
      <c r="AG122" s="1"/>
      <c r="AH122" s="1"/>
      <c r="AI122" s="1"/>
      <c r="AJ122" s="1"/>
      <c r="AK122" s="1"/>
      <c r="AL122" s="1"/>
      <c r="AM122" s="1"/>
      <c r="AN122" s="386">
        <f>IF(AN119=0,0,AN119+IF(AN121=0,AN120,AN121))</f>
        <v>0</v>
      </c>
      <c r="AO122" s="386"/>
      <c r="AP122" s="386"/>
      <c r="AQ122" s="386"/>
      <c r="AR122" s="386"/>
      <c r="AS122" s="60"/>
      <c r="AT122" s="60"/>
      <c r="AU122" s="60"/>
      <c r="AW122" s="59"/>
      <c r="AX122" s="230"/>
      <c r="AY122" s="230"/>
      <c r="AZ122" s="230"/>
      <c r="BA122" s="230"/>
      <c r="BB122" s="230"/>
      <c r="BC122" s="230"/>
      <c r="BD122" s="184"/>
      <c r="BE122" s="184"/>
    </row>
    <row r="123" spans="2:65" s="36" customFormat="1" ht="31.5" customHeight="1">
      <c r="AN123" s="81"/>
      <c r="AO123" s="81"/>
      <c r="AP123" s="81"/>
      <c r="AQ123" s="81"/>
      <c r="AR123" s="81"/>
      <c r="AS123" s="60"/>
      <c r="AT123" s="60"/>
      <c r="AU123" s="60"/>
      <c r="AW123" s="59"/>
      <c r="AX123" s="230"/>
      <c r="AY123" s="230"/>
      <c r="AZ123" s="230"/>
      <c r="BA123" s="230"/>
      <c r="BB123" s="230"/>
      <c r="BC123" s="230"/>
      <c r="BD123" s="184"/>
      <c r="BE123" s="184"/>
    </row>
  </sheetData>
  <sheetProtection selectLockedCells="1"/>
  <dataConsolidate/>
  <mergeCells count="490">
    <mergeCell ref="Z114:AC114"/>
    <mergeCell ref="AD114:AG114"/>
    <mergeCell ref="Z116:AC116"/>
    <mergeCell ref="AN120:AR120"/>
    <mergeCell ref="AN122:AR122"/>
    <mergeCell ref="AH118:AK118"/>
    <mergeCell ref="AL118:AM118"/>
    <mergeCell ref="AN118:AR118"/>
    <mergeCell ref="AN117:AR117"/>
    <mergeCell ref="AN119:AR119"/>
    <mergeCell ref="AN121:AR121"/>
    <mergeCell ref="AH114:AK114"/>
    <mergeCell ref="AL114:AM114"/>
    <mergeCell ref="AN114:AR114"/>
    <mergeCell ref="AH115:AK115"/>
    <mergeCell ref="AN115:AR115"/>
    <mergeCell ref="B117:I118"/>
    <mergeCell ref="J117:N118"/>
    <mergeCell ref="T117:U117"/>
    <mergeCell ref="V117:X117"/>
    <mergeCell ref="B119:E121"/>
    <mergeCell ref="F119:N121"/>
    <mergeCell ref="O119:U121"/>
    <mergeCell ref="V119:Y119"/>
    <mergeCell ref="AH117:AK117"/>
    <mergeCell ref="T118:U118"/>
    <mergeCell ref="V118:Y118"/>
    <mergeCell ref="Z118:AC118"/>
    <mergeCell ref="AD118:AG118"/>
    <mergeCell ref="AH119:AK119"/>
    <mergeCell ref="V121:Y121"/>
    <mergeCell ref="Z121:AC121"/>
    <mergeCell ref="AD121:AG121"/>
    <mergeCell ref="AH121:AK121"/>
    <mergeCell ref="V120:Y120"/>
    <mergeCell ref="Z120:AC120"/>
    <mergeCell ref="AD120:AG120"/>
    <mergeCell ref="AH120:AK120"/>
    <mergeCell ref="B113:I114"/>
    <mergeCell ref="J113:N114"/>
    <mergeCell ref="T113:U113"/>
    <mergeCell ref="V113:X113"/>
    <mergeCell ref="B115:I116"/>
    <mergeCell ref="J115:N116"/>
    <mergeCell ref="T115:U115"/>
    <mergeCell ref="V115:X115"/>
    <mergeCell ref="T116:U116"/>
    <mergeCell ref="V116:Y116"/>
    <mergeCell ref="T114:U114"/>
    <mergeCell ref="V114:Y114"/>
    <mergeCell ref="AD116:AG116"/>
    <mergeCell ref="AH116:AK116"/>
    <mergeCell ref="AL116:AM116"/>
    <mergeCell ref="AN116:AR116"/>
    <mergeCell ref="AH110:AK110"/>
    <mergeCell ref="AL110:AM110"/>
    <mergeCell ref="AN110:AR110"/>
    <mergeCell ref="AH111:AK111"/>
    <mergeCell ref="AN111:AR111"/>
    <mergeCell ref="AH113:AK113"/>
    <mergeCell ref="AN113:AR113"/>
    <mergeCell ref="Z112:AC112"/>
    <mergeCell ref="AD112:AG112"/>
    <mergeCell ref="AH112:AK112"/>
    <mergeCell ref="AL112:AM112"/>
    <mergeCell ref="AN112:AR112"/>
    <mergeCell ref="B109:I110"/>
    <mergeCell ref="J109:N110"/>
    <mergeCell ref="T109:U109"/>
    <mergeCell ref="V109:X109"/>
    <mergeCell ref="B111:I112"/>
    <mergeCell ref="J111:N112"/>
    <mergeCell ref="T111:U111"/>
    <mergeCell ref="V111:X111"/>
    <mergeCell ref="T112:U112"/>
    <mergeCell ref="V112:Y112"/>
    <mergeCell ref="Z106:AC106"/>
    <mergeCell ref="AD106:AG106"/>
    <mergeCell ref="Z108:AC108"/>
    <mergeCell ref="AD108:AG108"/>
    <mergeCell ref="AH108:AK108"/>
    <mergeCell ref="AH109:AK109"/>
    <mergeCell ref="AN109:AR109"/>
    <mergeCell ref="T110:U110"/>
    <mergeCell ref="V110:Y110"/>
    <mergeCell ref="Z110:AC110"/>
    <mergeCell ref="AD110:AG110"/>
    <mergeCell ref="B105:I106"/>
    <mergeCell ref="J105:N106"/>
    <mergeCell ref="T105:U105"/>
    <mergeCell ref="V105:X105"/>
    <mergeCell ref="B107:I108"/>
    <mergeCell ref="J107:N108"/>
    <mergeCell ref="T107:U107"/>
    <mergeCell ref="V107:X107"/>
    <mergeCell ref="T108:U108"/>
    <mergeCell ref="V108:Y108"/>
    <mergeCell ref="T106:U106"/>
    <mergeCell ref="V106:Y106"/>
    <mergeCell ref="AL108:AM108"/>
    <mergeCell ref="AN108:AR108"/>
    <mergeCell ref="AH99:AK100"/>
    <mergeCell ref="AL99:AM100"/>
    <mergeCell ref="AN99:AS99"/>
    <mergeCell ref="AN100:AS100"/>
    <mergeCell ref="AH102:AK102"/>
    <mergeCell ref="AL102:AM102"/>
    <mergeCell ref="AN102:AR102"/>
    <mergeCell ref="AH103:AK103"/>
    <mergeCell ref="AN103:AR103"/>
    <mergeCell ref="AH101:AK101"/>
    <mergeCell ref="AN101:AR101"/>
    <mergeCell ref="AH106:AK106"/>
    <mergeCell ref="AL106:AM106"/>
    <mergeCell ref="AN106:AR106"/>
    <mergeCell ref="AH107:AK107"/>
    <mergeCell ref="AN107:AR107"/>
    <mergeCell ref="AH105:AK105"/>
    <mergeCell ref="AN105:AR105"/>
    <mergeCell ref="B101:I102"/>
    <mergeCell ref="J101:N102"/>
    <mergeCell ref="T101:U101"/>
    <mergeCell ref="V101:X101"/>
    <mergeCell ref="B103:I104"/>
    <mergeCell ref="J103:N104"/>
    <mergeCell ref="T103:U103"/>
    <mergeCell ref="V103:X103"/>
    <mergeCell ref="T104:U104"/>
    <mergeCell ref="V104:Y104"/>
    <mergeCell ref="T102:U102"/>
    <mergeCell ref="V102:Y102"/>
    <mergeCell ref="Z102:AC102"/>
    <mergeCell ref="AD102:AG102"/>
    <mergeCell ref="Z104:AC104"/>
    <mergeCell ref="AD104:AG104"/>
    <mergeCell ref="AH104:AK104"/>
    <mergeCell ref="AL104:AM104"/>
    <mergeCell ref="AN104:AR104"/>
    <mergeCell ref="B94:I97"/>
    <mergeCell ref="J94:K94"/>
    <mergeCell ref="M94:N94"/>
    <mergeCell ref="O94:T94"/>
    <mergeCell ref="U94:W94"/>
    <mergeCell ref="AL94:AM96"/>
    <mergeCell ref="AN94:AO96"/>
    <mergeCell ref="R95:R97"/>
    <mergeCell ref="L95:L97"/>
    <mergeCell ref="S95:S97"/>
    <mergeCell ref="AP94:AQ96"/>
    <mergeCell ref="AR94:AS96"/>
    <mergeCell ref="T95:T97"/>
    <mergeCell ref="U95:U97"/>
    <mergeCell ref="V95:V97"/>
    <mergeCell ref="W95:W97"/>
    <mergeCell ref="B98:I100"/>
    <mergeCell ref="O98:U100"/>
    <mergeCell ref="Y98:AH98"/>
    <mergeCell ref="AL98:AM98"/>
    <mergeCell ref="N95:N97"/>
    <mergeCell ref="O95:O97"/>
    <mergeCell ref="P95:P97"/>
    <mergeCell ref="Q95:Q97"/>
    <mergeCell ref="J95:J97"/>
    <mergeCell ref="K95:K97"/>
    <mergeCell ref="M95:M97"/>
    <mergeCell ref="V99:Y100"/>
    <mergeCell ref="Z99:AC100"/>
    <mergeCell ref="AD99:AG100"/>
    <mergeCell ref="D34:G34"/>
    <mergeCell ref="AC36:AH37"/>
    <mergeCell ref="T22:U22"/>
    <mergeCell ref="T23:U23"/>
    <mergeCell ref="Z25:AC25"/>
    <mergeCell ref="AD25:AG25"/>
    <mergeCell ref="AD23:AG23"/>
    <mergeCell ref="F26:N28"/>
    <mergeCell ref="O26:U28"/>
    <mergeCell ref="AH25:AK25"/>
    <mergeCell ref="V24:X24"/>
    <mergeCell ref="AD28:AG28"/>
    <mergeCell ref="AH28:AK28"/>
    <mergeCell ref="AH26:AK26"/>
    <mergeCell ref="AC38:AH39"/>
    <mergeCell ref="AA36:AB39"/>
    <mergeCell ref="AC34:AN34"/>
    <mergeCell ref="AC33:AN33"/>
    <mergeCell ref="AA34:AB34"/>
    <mergeCell ref="AC32:AS32"/>
    <mergeCell ref="J98:N100"/>
    <mergeCell ref="T24:U24"/>
    <mergeCell ref="B22:I23"/>
    <mergeCell ref="B24:I25"/>
    <mergeCell ref="J22:N23"/>
    <mergeCell ref="J24:N25"/>
    <mergeCell ref="AH20:AK20"/>
    <mergeCell ref="AH22:AK22"/>
    <mergeCell ref="AH24:AK24"/>
    <mergeCell ref="Z19:AC19"/>
    <mergeCell ref="V21:Y21"/>
    <mergeCell ref="V22:X22"/>
    <mergeCell ref="AH23:AK23"/>
    <mergeCell ref="V19:Y19"/>
    <mergeCell ref="AH19:AK19"/>
    <mergeCell ref="D31:E31"/>
    <mergeCell ref="G31:H31"/>
    <mergeCell ref="J31:K31"/>
    <mergeCell ref="T25:U25"/>
    <mergeCell ref="B26:E28"/>
    <mergeCell ref="AA32:AB32"/>
    <mergeCell ref="AN28:AR28"/>
    <mergeCell ref="V28:Y28"/>
    <mergeCell ref="AN26:AR26"/>
    <mergeCell ref="AO30:AR30"/>
    <mergeCell ref="AJ31:AK31"/>
    <mergeCell ref="B9:I12"/>
    <mergeCell ref="J10:J12"/>
    <mergeCell ref="K10:K12"/>
    <mergeCell ref="L10:L12"/>
    <mergeCell ref="J9:K9"/>
    <mergeCell ref="M9:N9"/>
    <mergeCell ref="M10:M12"/>
    <mergeCell ref="J20:N21"/>
    <mergeCell ref="T20:U20"/>
    <mergeCell ref="T21:U21"/>
    <mergeCell ref="B13:I15"/>
    <mergeCell ref="J16:N17"/>
    <mergeCell ref="U10:U12"/>
    <mergeCell ref="B20:I21"/>
    <mergeCell ref="B16:I17"/>
    <mergeCell ref="B18:I19"/>
    <mergeCell ref="T19:U19"/>
    <mergeCell ref="J18:N19"/>
    <mergeCell ref="N5:AE6"/>
    <mergeCell ref="AL14:AM15"/>
    <mergeCell ref="U9:W9"/>
    <mergeCell ref="V18:X18"/>
    <mergeCell ref="R10:R12"/>
    <mergeCell ref="S10:S12"/>
    <mergeCell ref="T10:T12"/>
    <mergeCell ref="Z17:AC17"/>
    <mergeCell ref="AD17:AG17"/>
    <mergeCell ref="V16:X16"/>
    <mergeCell ref="V17:Y17"/>
    <mergeCell ref="AH18:AK18"/>
    <mergeCell ref="AH16:AK16"/>
    <mergeCell ref="T16:U16"/>
    <mergeCell ref="J13:N15"/>
    <mergeCell ref="O13:U15"/>
    <mergeCell ref="AD14:AG15"/>
    <mergeCell ref="N10:N12"/>
    <mergeCell ref="O9:T9"/>
    <mergeCell ref="O10:O12"/>
    <mergeCell ref="P10:P12"/>
    <mergeCell ref="Q10:Q12"/>
    <mergeCell ref="V10:V12"/>
    <mergeCell ref="W10:W12"/>
    <mergeCell ref="Y13:AH13"/>
    <mergeCell ref="AR9:AS11"/>
    <mergeCell ref="T17:U17"/>
    <mergeCell ref="T18:U18"/>
    <mergeCell ref="AD19:AG19"/>
    <mergeCell ref="Z21:AC21"/>
    <mergeCell ref="AD21:AG21"/>
    <mergeCell ref="AH21:AK21"/>
    <mergeCell ref="V23:Y23"/>
    <mergeCell ref="AN21:AR21"/>
    <mergeCell ref="V20:X20"/>
    <mergeCell ref="AN15:AS15"/>
    <mergeCell ref="AL23:AM23"/>
    <mergeCell ref="AH17:AK17"/>
    <mergeCell ref="AL17:AM17"/>
    <mergeCell ref="AL19:AM19"/>
    <mergeCell ref="AL21:AM21"/>
    <mergeCell ref="AN22:AR22"/>
    <mergeCell ref="AH14:AK15"/>
    <mergeCell ref="V14:Y15"/>
    <mergeCell ref="Z14:AC15"/>
    <mergeCell ref="AN16:AR16"/>
    <mergeCell ref="AN17:AR17"/>
    <mergeCell ref="AN18:AR18"/>
    <mergeCell ref="Z23:AC23"/>
    <mergeCell ref="AL25:AM25"/>
    <mergeCell ref="AL57:AM57"/>
    <mergeCell ref="AP36:AS37"/>
    <mergeCell ref="Z58:AC59"/>
    <mergeCell ref="AI38:AN39"/>
    <mergeCell ref="Z61:AC61"/>
    <mergeCell ref="AD61:AG61"/>
    <mergeCell ref="AN23:AR23"/>
    <mergeCell ref="X33:Z33"/>
    <mergeCell ref="AJ36:AN37"/>
    <mergeCell ref="V26:Y26"/>
    <mergeCell ref="V25:Y25"/>
    <mergeCell ref="W54:W56"/>
    <mergeCell ref="V60:X60"/>
    <mergeCell ref="AN27:AR27"/>
    <mergeCell ref="AD27:AG27"/>
    <mergeCell ref="Z27:AC27"/>
    <mergeCell ref="V27:Y27"/>
    <mergeCell ref="AH27:AK27"/>
    <mergeCell ref="AJ30:AL30"/>
    <mergeCell ref="Z28:AC28"/>
    <mergeCell ref="AM30:AN30"/>
    <mergeCell ref="AD58:AG59"/>
    <mergeCell ref="AH58:AK59"/>
    <mergeCell ref="AL58:AM59"/>
    <mergeCell ref="AL53:AM55"/>
    <mergeCell ref="V70:X70"/>
    <mergeCell ref="V71:Y71"/>
    <mergeCell ref="AD63:AG63"/>
    <mergeCell ref="V61:Y61"/>
    <mergeCell ref="AD65:AG65"/>
    <mergeCell ref="Z80:AC80"/>
    <mergeCell ref="AD80:AG80"/>
    <mergeCell ref="AH80:AK80"/>
    <mergeCell ref="V74:X74"/>
    <mergeCell ref="AN62:AR62"/>
    <mergeCell ref="AN64:AR64"/>
    <mergeCell ref="AN66:AR66"/>
    <mergeCell ref="AN68:AR68"/>
    <mergeCell ref="AN78:AR78"/>
    <mergeCell ref="AN80:AR80"/>
    <mergeCell ref="AH79:AK79"/>
    <mergeCell ref="AN79:AR79"/>
    <mergeCell ref="AH78:AK78"/>
    <mergeCell ref="AN75:AR75"/>
    <mergeCell ref="V79:Y79"/>
    <mergeCell ref="Z79:AC79"/>
    <mergeCell ref="AD79:AG79"/>
    <mergeCell ref="Z77:AC77"/>
    <mergeCell ref="AD75:AG75"/>
    <mergeCell ref="Z75:AC75"/>
    <mergeCell ref="AN74:AR74"/>
    <mergeCell ref="AN76:AR76"/>
    <mergeCell ref="AD77:AG77"/>
    <mergeCell ref="AH77:AK77"/>
    <mergeCell ref="AL77:AM77"/>
    <mergeCell ref="AN77:AR77"/>
    <mergeCell ref="AL75:AM75"/>
    <mergeCell ref="B68:I69"/>
    <mergeCell ref="V65:Y65"/>
    <mergeCell ref="Z65:AC65"/>
    <mergeCell ref="AL67:AM67"/>
    <mergeCell ref="AN67:AR67"/>
    <mergeCell ref="AN65:AR65"/>
    <mergeCell ref="AL63:AM63"/>
    <mergeCell ref="AN63:AR63"/>
    <mergeCell ref="B62:I63"/>
    <mergeCell ref="B64:I65"/>
    <mergeCell ref="J64:N65"/>
    <mergeCell ref="T64:U64"/>
    <mergeCell ref="T65:U65"/>
    <mergeCell ref="J62:N63"/>
    <mergeCell ref="T62:U62"/>
    <mergeCell ref="T63:U63"/>
    <mergeCell ref="V63:Y63"/>
    <mergeCell ref="Z63:AC63"/>
    <mergeCell ref="V62:X62"/>
    <mergeCell ref="V64:X64"/>
    <mergeCell ref="V68:X68"/>
    <mergeCell ref="T66:U66"/>
    <mergeCell ref="AH67:AK67"/>
    <mergeCell ref="Z67:AC67"/>
    <mergeCell ref="T67:U67"/>
    <mergeCell ref="V67:Y67"/>
    <mergeCell ref="J68:N69"/>
    <mergeCell ref="T68:U68"/>
    <mergeCell ref="AL61:AM61"/>
    <mergeCell ref="AN61:AR61"/>
    <mergeCell ref="N54:N56"/>
    <mergeCell ref="O54:O56"/>
    <mergeCell ref="P54:P56"/>
    <mergeCell ref="Q54:Q56"/>
    <mergeCell ref="U54:U56"/>
    <mergeCell ref="V54:V56"/>
    <mergeCell ref="R54:R56"/>
    <mergeCell ref="AH61:AK61"/>
    <mergeCell ref="AN58:AS58"/>
    <mergeCell ref="AN59:AS59"/>
    <mergeCell ref="AN60:AR60"/>
    <mergeCell ref="AH65:AK65"/>
    <mergeCell ref="AH63:AK63"/>
    <mergeCell ref="T60:U60"/>
    <mergeCell ref="T61:U61"/>
    <mergeCell ref="AD67:AG67"/>
    <mergeCell ref="V66:X66"/>
    <mergeCell ref="AN57:AS57"/>
    <mergeCell ref="B53:I56"/>
    <mergeCell ref="J53:K53"/>
    <mergeCell ref="M53:N53"/>
    <mergeCell ref="O53:T53"/>
    <mergeCell ref="S54:S56"/>
    <mergeCell ref="T54:T56"/>
    <mergeCell ref="J54:J56"/>
    <mergeCell ref="K54:K56"/>
    <mergeCell ref="L54:L56"/>
    <mergeCell ref="M54:M56"/>
    <mergeCell ref="U53:W53"/>
    <mergeCell ref="B57:I59"/>
    <mergeCell ref="J57:N59"/>
    <mergeCell ref="O57:U59"/>
    <mergeCell ref="Y57:AH57"/>
    <mergeCell ref="V58:Y59"/>
    <mergeCell ref="AN69:AR69"/>
    <mergeCell ref="V73:Y73"/>
    <mergeCell ref="AH71:AK71"/>
    <mergeCell ref="Z71:AC71"/>
    <mergeCell ref="AD71:AG71"/>
    <mergeCell ref="B60:I61"/>
    <mergeCell ref="J60:N61"/>
    <mergeCell ref="T69:U69"/>
    <mergeCell ref="V69:Y69"/>
    <mergeCell ref="Z69:AC69"/>
    <mergeCell ref="AD69:AG69"/>
    <mergeCell ref="AL73:AM73"/>
    <mergeCell ref="AN73:AR73"/>
    <mergeCell ref="AH69:AK69"/>
    <mergeCell ref="AH73:AK73"/>
    <mergeCell ref="Z73:AC73"/>
    <mergeCell ref="AD73:AG73"/>
    <mergeCell ref="AN72:AR72"/>
    <mergeCell ref="B66:I67"/>
    <mergeCell ref="J66:N67"/>
    <mergeCell ref="B70:I71"/>
    <mergeCell ref="J70:N71"/>
    <mergeCell ref="T70:U70"/>
    <mergeCell ref="T71:U71"/>
    <mergeCell ref="V80:Y80"/>
    <mergeCell ref="V76:X76"/>
    <mergeCell ref="B78:E80"/>
    <mergeCell ref="F78:N80"/>
    <mergeCell ref="B76:I77"/>
    <mergeCell ref="J76:N77"/>
    <mergeCell ref="T76:U76"/>
    <mergeCell ref="T77:U77"/>
    <mergeCell ref="V77:Y77"/>
    <mergeCell ref="B74:I75"/>
    <mergeCell ref="J74:N75"/>
    <mergeCell ref="T74:U74"/>
    <mergeCell ref="T75:U75"/>
    <mergeCell ref="V75:Y75"/>
    <mergeCell ref="V72:X72"/>
    <mergeCell ref="B72:I73"/>
    <mergeCell ref="J72:N73"/>
    <mergeCell ref="T72:U72"/>
    <mergeCell ref="T73:U73"/>
    <mergeCell ref="O78:U80"/>
    <mergeCell ref="V78:Y78"/>
    <mergeCell ref="BF2:BJ2"/>
    <mergeCell ref="BD13:BE14"/>
    <mergeCell ref="AN81:AR81"/>
    <mergeCell ref="AN29:AR29"/>
    <mergeCell ref="AO38:AO39"/>
    <mergeCell ref="AP38:AS39"/>
    <mergeCell ref="AH70:AK70"/>
    <mergeCell ref="AH72:AK72"/>
    <mergeCell ref="AH74:AK74"/>
    <mergeCell ref="AH76:AK76"/>
    <mergeCell ref="AH75:AK75"/>
    <mergeCell ref="AP31:AR31"/>
    <mergeCell ref="AL71:AM71"/>
    <mergeCell ref="AN71:AR71"/>
    <mergeCell ref="AL69:AM69"/>
    <mergeCell ref="AL65:AM65"/>
    <mergeCell ref="AH68:AK68"/>
    <mergeCell ref="AH60:AK60"/>
    <mergeCell ref="AH62:AK62"/>
    <mergeCell ref="AH64:AK64"/>
    <mergeCell ref="AH66:AK66"/>
    <mergeCell ref="AM31:AN31"/>
    <mergeCell ref="BB14:BC14"/>
    <mergeCell ref="BB58:BC58"/>
    <mergeCell ref="BB99:BC99"/>
    <mergeCell ref="AM5:AP6"/>
    <mergeCell ref="AM49:AP50"/>
    <mergeCell ref="AM90:AP91"/>
    <mergeCell ref="AL9:AM11"/>
    <mergeCell ref="AN9:AO11"/>
    <mergeCell ref="AP9:AQ11"/>
    <mergeCell ref="AN19:AR19"/>
    <mergeCell ref="AN20:AR20"/>
    <mergeCell ref="AN13:AS13"/>
    <mergeCell ref="AN14:AS14"/>
    <mergeCell ref="AN70:AR70"/>
    <mergeCell ref="AN24:AR24"/>
    <mergeCell ref="AN53:AO55"/>
    <mergeCell ref="AP53:AQ55"/>
    <mergeCell ref="AR53:AS55"/>
    <mergeCell ref="AN25:AR25"/>
    <mergeCell ref="AN98:AS98"/>
  </mergeCells>
  <phoneticPr fontId="2"/>
  <conditionalFormatting sqref="AN16:AR16 AN18:AR18 AN20:AR20 AN22:AR22 AN70:AR70 AN24:AR24 AN62:AR62 AN64:AR64 AN66:AR66 AN68:AR68 AN72:AR72 AN111:AR111 AN76:AR76 AN74:AR74 AN103:AR103 AN105:AR105 AN107:AR107 AN109:AR109 AN113:AR113 AN115:AR115 AN117:AR117 AN60:AR60 AN101:AR101">
    <cfRule type="expression" dxfId="42" priority="562" stopIfTrue="1">
      <formula>AND(V16="賃金で算定",AN16=0)</formula>
    </cfRule>
  </conditionalFormatting>
  <conditionalFormatting sqref="V17:Y17 V19:Y19 V21:Y21 V23:Y23 V25:Y25">
    <cfRule type="expression" dxfId="41" priority="563" stopIfTrue="1">
      <formula>AND(V16="賃金で算定",AN16=0)</formula>
    </cfRule>
  </conditionalFormatting>
  <conditionalFormatting sqref="V102:Y102 V104:Y104 V106:Y106 V108:Y108 V110:Y110 V112:Y112 V118:Y118 V114:Y114 V116:Y116">
    <cfRule type="expression" dxfId="40" priority="522" stopIfTrue="1">
      <formula>AND(V101="賃金で算定",AN101=0)</formula>
    </cfRule>
  </conditionalFormatting>
  <conditionalFormatting sqref="V61:Y61 V63:Y63 V65:Y65 V67:Y67 V69:Y69 V71:Y71 V77:Y77 V73:Y73 V75:Y75">
    <cfRule type="expression" dxfId="39" priority="521" stopIfTrue="1">
      <formula>AND(V60="賃金で算定",AN60=0)</formula>
    </cfRule>
  </conditionalFormatting>
  <conditionalFormatting sqref="AE29:AF29">
    <cfRule type="expression" dxfId="38" priority="516">
      <formula>IF(AND($F26=""),($V26+$V27&gt;0))</formula>
    </cfRule>
  </conditionalFormatting>
  <conditionalFormatting sqref="AH29">
    <cfRule type="expression" dxfId="37" priority="515">
      <formula>IF(AND($F26=""),($V26+$V27&gt;0))</formula>
    </cfRule>
  </conditionalFormatting>
  <conditionalFormatting sqref="AI29:AJ29">
    <cfRule type="expression" dxfId="36" priority="514">
      <formula>IF(AND($F26=""),($V26+$V27&gt;0))</formula>
    </cfRule>
  </conditionalFormatting>
  <conditionalFormatting sqref="AK29">
    <cfRule type="expression" dxfId="35" priority="513">
      <formula>IF(AND($F26=""),($V26+$V27&gt;0))</formula>
    </cfRule>
  </conditionalFormatting>
  <conditionalFormatting sqref="AL29">
    <cfRule type="expression" dxfId="34" priority="507">
      <formula>IF(AND($F26=""),($V26+$V27&gt;0))</formula>
    </cfRule>
  </conditionalFormatting>
  <conditionalFormatting sqref="AM29">
    <cfRule type="expression" dxfId="33" priority="506">
      <formula>IF(AND($F26=""),($V26+$V27&gt;0))</formula>
    </cfRule>
  </conditionalFormatting>
  <conditionalFormatting sqref="AG29">
    <cfRule type="expression" dxfId="32" priority="504">
      <formula>IF(AND($F26=""),($V26+$V27&gt;0))</formula>
    </cfRule>
  </conditionalFormatting>
  <conditionalFormatting sqref="AD29:AK29">
    <cfRule type="expression" dxfId="31" priority="503">
      <formula>AND($F26="",($V26+$V27&gt;0))</formula>
    </cfRule>
  </conditionalFormatting>
  <conditionalFormatting sqref="AE81:AF81">
    <cfRule type="expression" dxfId="30" priority="502">
      <formula>IF(AND($F78=""),($V78+$V79&gt;0))</formula>
    </cfRule>
  </conditionalFormatting>
  <conditionalFormatting sqref="AH81">
    <cfRule type="expression" dxfId="29" priority="501">
      <formula>IF(AND($F78=""),($V78+$V79&gt;0))</formula>
    </cfRule>
  </conditionalFormatting>
  <conditionalFormatting sqref="AI81:AJ81">
    <cfRule type="expression" dxfId="28" priority="500">
      <formula>IF(AND($F78=""),($V78+$V79&gt;0))</formula>
    </cfRule>
  </conditionalFormatting>
  <conditionalFormatting sqref="AK81">
    <cfRule type="expression" dxfId="27" priority="499">
      <formula>IF(AND($F78=""),($V78+$V79&gt;0))</formula>
    </cfRule>
  </conditionalFormatting>
  <conditionalFormatting sqref="AL81">
    <cfRule type="expression" dxfId="26" priority="498">
      <formula>IF(AND($F78=""),($V78+$V79&gt;0))</formula>
    </cfRule>
  </conditionalFormatting>
  <conditionalFormatting sqref="AM81">
    <cfRule type="expression" dxfId="25" priority="497">
      <formula>IF(AND($F78=""),($V78+$V79&gt;0))</formula>
    </cfRule>
  </conditionalFormatting>
  <conditionalFormatting sqref="AG81">
    <cfRule type="expression" dxfId="24" priority="496">
      <formula>IF(AND($F78=""),($V78+$V79&gt;0))</formula>
    </cfRule>
  </conditionalFormatting>
  <conditionalFormatting sqref="AD81">
    <cfRule type="expression" dxfId="23" priority="495">
      <formula>AND($F78="",($V78+$V79&gt;0))</formula>
    </cfRule>
  </conditionalFormatting>
  <conditionalFormatting sqref="AE122:AF122">
    <cfRule type="expression" dxfId="22" priority="486">
      <formula>IF(AND($F119=""),($V119+$V120&gt;0))</formula>
    </cfRule>
  </conditionalFormatting>
  <conditionalFormatting sqref="AH122">
    <cfRule type="expression" dxfId="21" priority="485">
      <formula>IF(AND($F119=""),($V119+$V120&gt;0))</formula>
    </cfRule>
  </conditionalFormatting>
  <conditionalFormatting sqref="AI122:AJ122">
    <cfRule type="expression" dxfId="20" priority="484">
      <formula>IF(AND($F119=""),($V119+$V120&gt;0))</formula>
    </cfRule>
  </conditionalFormatting>
  <conditionalFormatting sqref="AK122">
    <cfRule type="expression" dxfId="19" priority="483">
      <formula>IF(AND($F119=""),($V119+$V120&gt;0))</formula>
    </cfRule>
  </conditionalFormatting>
  <conditionalFormatting sqref="AL122">
    <cfRule type="expression" dxfId="18" priority="482">
      <formula>IF(AND($F119=""),($V119+$V120&gt;0))</formula>
    </cfRule>
  </conditionalFormatting>
  <conditionalFormatting sqref="AM122">
    <cfRule type="expression" dxfId="17" priority="481">
      <formula>IF(AND($F119=""),($V119+$V120&gt;0))</formula>
    </cfRule>
  </conditionalFormatting>
  <conditionalFormatting sqref="AG122">
    <cfRule type="expression" dxfId="16" priority="480">
      <formula>IF(AND($F119=""),($V119+$V120&gt;0))</formula>
    </cfRule>
  </conditionalFormatting>
  <conditionalFormatting sqref="AD122">
    <cfRule type="expression" dxfId="15" priority="479">
      <formula>IF(AND($F119=""),($V119+$V120&gt;0))</formula>
    </cfRule>
  </conditionalFormatting>
  <conditionalFormatting sqref="O64 O66 O68 O70 O72 O74 O76">
    <cfRule type="expression" dxfId="14" priority="478" stopIfTrue="1">
      <formula>AND(O64="",V65&gt;0)</formula>
    </cfRule>
  </conditionalFormatting>
  <conditionalFormatting sqref="Q60 Q62 Q64 Q66 Q68 Q70 Q72 Q74 Q76">
    <cfRule type="expression" dxfId="13" priority="477" stopIfTrue="1">
      <formula>AND(Q60="",V61&gt;0)</formula>
    </cfRule>
  </conditionalFormatting>
  <conditionalFormatting sqref="Q62">
    <cfRule type="expression" dxfId="12" priority="475">
      <formula>AND($Q62="",$V63&gt;0)</formula>
    </cfRule>
  </conditionalFormatting>
  <conditionalFormatting sqref="O16 O18 O20 O22 O24">
    <cfRule type="expression" dxfId="11" priority="474" stopIfTrue="1">
      <formula>AND(O16="",V17&gt;0)</formula>
    </cfRule>
  </conditionalFormatting>
  <conditionalFormatting sqref="Q16 Q18 Q20 Q22 Q24">
    <cfRule type="expression" dxfId="10" priority="472" stopIfTrue="1">
      <formula>AND(Q16="",V17&gt;0)</formula>
    </cfRule>
  </conditionalFormatting>
  <conditionalFormatting sqref="Q101 Q103 Q105 Q107 Q109 Q111 Q113 Q115 Q117">
    <cfRule type="expression" dxfId="9" priority="470" stopIfTrue="1">
      <formula>AND(Q101="",V102&gt;0)</formula>
    </cfRule>
  </conditionalFormatting>
  <conditionalFormatting sqref="Q103">
    <cfRule type="expression" dxfId="8" priority="468">
      <formula>AND($Q103="",$V104&gt;0)</formula>
    </cfRule>
  </conditionalFormatting>
  <conditionalFormatting sqref="O60 O62 O64 O66 O68 O70 O72 O74 O76">
    <cfRule type="expression" dxfId="7" priority="143" stopIfTrue="1">
      <formula>AND(O60="",V61&gt;0)</formula>
    </cfRule>
  </conditionalFormatting>
  <conditionalFormatting sqref="O62">
    <cfRule type="expression" dxfId="6" priority="142" stopIfTrue="1">
      <formula>AND(O62="",V63&gt;0)</formula>
    </cfRule>
  </conditionalFormatting>
  <conditionalFormatting sqref="O105 O107 O109 O111 O113 O115 O117">
    <cfRule type="expression" dxfId="5" priority="141" stopIfTrue="1">
      <formula>AND(O105="",V106&gt;0)</formula>
    </cfRule>
  </conditionalFormatting>
  <conditionalFormatting sqref="O101 O103 O105 O107 O109 O111 O113 O115 O117">
    <cfRule type="expression" dxfId="4" priority="140" stopIfTrue="1">
      <formula>AND(O101="",V102&gt;0)</formula>
    </cfRule>
  </conditionalFormatting>
  <conditionalFormatting sqref="O103">
    <cfRule type="expression" dxfId="3" priority="139" stopIfTrue="1">
      <formula>AND(O103="",V104&gt;0)</formula>
    </cfRule>
  </conditionalFormatting>
  <conditionalFormatting sqref="AN16 AN18 AN20 AN22 AN24">
    <cfRule type="expression" dxfId="2" priority="57" stopIfTrue="1">
      <formula>AND(V16="",AN16&gt;0)</formula>
    </cfRule>
  </conditionalFormatting>
  <conditionalFormatting sqref="AN60 AN62 AN64 AN66 AN68 AN70 AN72 AN74 AN76">
    <cfRule type="expression" dxfId="1" priority="56" stopIfTrue="1">
      <formula>AND(V60="",AN60&gt;0)</formula>
    </cfRule>
  </conditionalFormatting>
  <conditionalFormatting sqref="AN101 AN103 AN105 AN107 AN109 AN111 AN113 AN115 AN117">
    <cfRule type="expression" dxfId="0" priority="55" stopIfTrue="1">
      <formula>AND(V101="",AN101&gt;0)</formula>
    </cfRule>
  </conditionalFormatting>
  <dataValidations count="18">
    <dataValidation type="list" showInputMessage="1" showErrorMessage="1" sqref="V115:X115 V16:X16 V18:X18 V20:X20 V22:X22 V113:X113 V111:X111 V107:X107 V105:X105 V103:X103 V109:X109 V117:X117 V101:X101 V24:X24 V74:X74 V72:X72 V70:X70 V66:X66 V64:X64 V62:X62 V68:X68 V76:X76 V60:X60">
      <formula1>賃金算定基準</formula1>
    </dataValidation>
    <dataValidation type="list" allowBlank="1" showInputMessage="1" showErrorMessage="1" sqref="F26:N28 F119:F120 F78:F79">
      <formula1>事業の種類</formula1>
    </dataValidation>
    <dataValidation type="list" allowBlank="1" showDropDown="1" showInputMessage="1" showErrorMessage="1" sqref="J10:J12">
      <formula1>"0,1,2,3,4"</formula1>
    </dataValidation>
    <dataValidation allowBlank="1" showDropDown="1" showInputMessage="1" showErrorMessage="1" sqref="K10:K12"/>
    <dataValidation type="list" allowBlank="1" showDropDown="1" showInputMessage="1" showErrorMessage="1" sqref="L10:L12">
      <formula1>"1,3"</formula1>
    </dataValidation>
    <dataValidation type="list" allowBlank="1" showDropDown="1" showInputMessage="1" showErrorMessage="1" sqref="M10:M12">
      <formula1>"0,1"</formula1>
    </dataValidation>
    <dataValidation type="whole" allowBlank="1" showInputMessage="1" showErrorMessage="1" sqref="AL9:AM11">
      <formula1>1</formula1>
      <formula2>30</formula2>
    </dataValidation>
    <dataValidation type="whole" allowBlank="1" showInputMessage="1" showErrorMessage="1" sqref="G31:H31">
      <formula1>1</formula1>
      <formula2>12</formula2>
    </dataValidation>
    <dataValidation type="whole" allowBlank="1" showInputMessage="1" showErrorMessage="1" sqref="J31:K31 S16:S25 S101:S118 S60:S77">
      <formula1>1</formula1>
      <formula2>31</formula2>
    </dataValidation>
    <dataValidation type="list" allowBlank="1" showDropDown="1" showInputMessage="1" showErrorMessage="1" sqref="O10:O12">
      <formula1>"6,9"</formula1>
    </dataValidation>
    <dataValidation type="custom" allowBlank="1" showInputMessage="1" showErrorMessage="1" error="控除できるのは&quot;36機械装置(組立て又は取付け)&quot;のみです" sqref="AD102:AG102 AD104:AG104 AD106:AG106 AD108:AG108 AD110:AG110 AD112:AG112 AD114:AG114 AD116:AG116 AD118:AG118">
      <formula1>$F$119="36 機械装置(組立て又は取付け）"</formula1>
    </dataValidation>
    <dataValidation type="custom" allowBlank="1" showInputMessage="1" showErrorMessage="1" error="控除できるのは&quot;36機械装置(組立て又は取付け)&quot;のみです" sqref="AD61:AG61 AD77:AG77 AD75:AG75 AD73:AG73 AD71:AG71 AD69:AG69 AD67:AG67 AD65:AG65 AD63:AG63">
      <formula1>$F$78="36 機械装置(組立て又は取付け）"</formula1>
    </dataValidation>
    <dataValidation type="custom" allowBlank="1" showInputMessage="1" showErrorMessage="1" error="控除できるのは&quot;36機械装置(組立て又は取付け)&quot;のみです" sqref="AD17:AG17 AD19:AG19 AD21:AG21 AD23:AG23 AD25:AG25">
      <formula1>$F$26="36 機械装置(組立て又は取付け）"</formula1>
    </dataValidation>
    <dataValidation imeMode="off" allowBlank="1" showInputMessage="1" showErrorMessage="1" sqref="AP31:AQ31 AJ31:AK31 AM31:AN31 AJ30:AL30 AO30:AQ30"/>
    <dataValidation imeMode="hiragana" allowBlank="1" showInputMessage="1" showErrorMessage="1" sqref="D34:G34 B16:N25 AC32:AS32 B101:N118 B60:N77 AC38:AN39 AC33:AN34"/>
    <dataValidation type="list" allowBlank="1" showInputMessage="1" showErrorMessage="1" sqref="Q16:Q25 Q60:Q77 Q101:Q118">
      <formula1>IF(O16=事業の期間・最大値,$BD$16:$BD$18,$BE$16:$BE$27)</formula1>
    </dataValidation>
    <dataValidation type="custom" showInputMessage="1" showErrorMessage="1" error="賃金で算定する場合は「賃金で算定」を選択してください。" sqref="AN16:AR16 AN18:AR18 AN20:AR20 AN22:AR22 AN24:AR24 AN60:AR60 AN62:AR62 AN64:AR64 AN66:AR66 AN68:AR68 AN70:AR70 AN72:AR72 AN74:AR74 AN76:AR76 AN101:AR101 AN103:AR103 AN105:AR105 AN107:AR107 AN109:AR109 AN111:AR111 AN113:AR113 AN115:AR115 AN117:AR117">
      <formula1>V16="賃金で算定"</formula1>
    </dataValidation>
    <dataValidation type="whole" allowBlank="1" showInputMessage="1" showErrorMessage="1" sqref="O16:O25 O60:O77 O101:O118">
      <formula1>事業の期間・最小値</formula1>
      <formula2>IF(Q16&gt;3,事業の期間・最大値-1,事業の期間・最大値)</formula2>
    </dataValidation>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2" manualBreakCount="2">
    <brk id="41" max="46" man="1"/>
    <brk id="82" max="4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0"/>
  </sheetPr>
  <dimension ref="A1:AT1230"/>
  <sheetViews>
    <sheetView showGridLines="0" showZeros="0" view="pageBreakPreview" zoomScaleNormal="75" zoomScaleSheetLayoutView="100" workbookViewId="0">
      <selection activeCell="P32" sqref="P32"/>
    </sheetView>
  </sheetViews>
  <sheetFormatPr defaultColWidth="0" defaultRowHeight="12.95" customHeight="1" zeroHeight="1"/>
  <cols>
    <col min="1" max="1" width="1.5" style="85" customWidth="1"/>
    <col min="2" max="14" width="3.625" style="85" customWidth="1"/>
    <col min="15" max="18" width="3.125" style="85" customWidth="1"/>
    <col min="19" max="19" width="3" style="85" customWidth="1"/>
    <col min="20" max="24" width="3.125" style="85" customWidth="1"/>
    <col min="25" max="25" width="2.125" style="85" customWidth="1"/>
    <col min="26" max="28" width="3.125" style="85" customWidth="1"/>
    <col min="29" max="29" width="2.125" style="85" customWidth="1"/>
    <col min="30" max="32" width="3.125" style="85" customWidth="1"/>
    <col min="33" max="33" width="2.125" style="85" customWidth="1"/>
    <col min="34" max="36" width="3.125" style="85" customWidth="1"/>
    <col min="37" max="37" width="2.125" style="85" customWidth="1"/>
    <col min="38" max="43" width="3.125" style="85" customWidth="1"/>
    <col min="44" max="44" width="1.25" style="85" customWidth="1"/>
    <col min="45" max="45" width="2" style="85" customWidth="1"/>
    <col min="46" max="46" width="1.375" style="85" customWidth="1"/>
    <col min="47" max="16384" width="9" style="85" hidden="1"/>
  </cols>
  <sheetData>
    <row r="1" spans="1:45" ht="6" customHeight="1"/>
    <row r="2" spans="1:45" ht="24" customHeight="1">
      <c r="X2" s="86"/>
      <c r="Y2" s="86"/>
      <c r="Z2" s="87"/>
      <c r="AA2" s="87"/>
      <c r="AB2" s="87"/>
      <c r="AC2" s="87"/>
      <c r="AD2" s="87"/>
      <c r="AE2" s="87"/>
      <c r="AF2" s="87"/>
      <c r="AG2" s="87"/>
      <c r="AH2" s="87"/>
      <c r="AI2" s="87"/>
      <c r="AJ2" s="87"/>
      <c r="AK2" s="87"/>
      <c r="AL2" s="87"/>
      <c r="AM2" s="87"/>
      <c r="AN2" s="87"/>
      <c r="AO2" s="87"/>
      <c r="AP2" s="87"/>
      <c r="AQ2" s="87"/>
      <c r="AR2" s="87"/>
      <c r="AS2" s="87"/>
    </row>
    <row r="3" spans="1:45" ht="9" customHeight="1">
      <c r="U3" s="101"/>
      <c r="V3" s="101"/>
      <c r="W3" s="101"/>
      <c r="X3" s="101"/>
      <c r="Y3" s="101"/>
      <c r="Z3" s="102"/>
      <c r="AA3" s="102"/>
      <c r="AB3" s="94"/>
      <c r="AC3" s="94"/>
      <c r="AD3" s="94"/>
      <c r="AE3" s="94"/>
      <c r="AF3" s="94"/>
      <c r="AG3" s="94"/>
      <c r="AH3" s="94"/>
      <c r="AI3" s="94"/>
      <c r="AJ3" s="94"/>
      <c r="AK3" s="94"/>
      <c r="AL3" s="94"/>
      <c r="AM3" s="94"/>
      <c r="AN3" s="94"/>
      <c r="AO3" s="94"/>
      <c r="AP3" s="94"/>
      <c r="AQ3" s="94"/>
      <c r="AR3" s="94"/>
      <c r="AS3" s="94"/>
    </row>
    <row r="4" spans="1:45" ht="17.25" customHeight="1">
      <c r="B4" s="88" t="s">
        <v>9</v>
      </c>
      <c r="U4" s="103" t="s">
        <v>63</v>
      </c>
      <c r="V4" s="101"/>
      <c r="W4" s="101"/>
      <c r="X4" s="101"/>
      <c r="Y4" s="101"/>
      <c r="AC4" s="120"/>
    </row>
    <row r="5" spans="1:45" ht="12.95" customHeight="1">
      <c r="M5" s="104"/>
      <c r="N5" s="722" t="s">
        <v>64</v>
      </c>
      <c r="O5" s="722"/>
      <c r="P5" s="722"/>
      <c r="Q5" s="722"/>
      <c r="R5" s="722"/>
      <c r="S5" s="722"/>
      <c r="T5" s="722"/>
      <c r="U5" s="722"/>
      <c r="V5" s="722"/>
      <c r="W5" s="722"/>
      <c r="X5" s="722"/>
      <c r="Y5" s="722"/>
      <c r="Z5" s="722"/>
      <c r="AA5" s="722"/>
      <c r="AB5" s="722"/>
      <c r="AC5" s="722"/>
      <c r="AD5" s="722"/>
      <c r="AE5" s="722"/>
      <c r="AF5" s="104"/>
      <c r="AM5" s="600" t="s">
        <v>273</v>
      </c>
      <c r="AN5" s="601"/>
      <c r="AO5" s="601"/>
      <c r="AP5" s="602"/>
    </row>
    <row r="6" spans="1:45" ht="12.95" customHeight="1">
      <c r="M6" s="105"/>
      <c r="N6" s="723"/>
      <c r="O6" s="723"/>
      <c r="P6" s="723"/>
      <c r="Q6" s="723"/>
      <c r="R6" s="723"/>
      <c r="S6" s="723"/>
      <c r="T6" s="723"/>
      <c r="U6" s="723"/>
      <c r="V6" s="723"/>
      <c r="W6" s="723"/>
      <c r="X6" s="723"/>
      <c r="Y6" s="723"/>
      <c r="Z6" s="723"/>
      <c r="AA6" s="723"/>
      <c r="AB6" s="723"/>
      <c r="AC6" s="723"/>
      <c r="AD6" s="723"/>
      <c r="AE6" s="723"/>
      <c r="AF6" s="105"/>
      <c r="AM6" s="603"/>
      <c r="AN6" s="604"/>
      <c r="AO6" s="604"/>
      <c r="AP6" s="605"/>
    </row>
    <row r="7" spans="1:45" ht="12.75" customHeight="1">
      <c r="AM7" s="334"/>
      <c r="AN7" s="334"/>
    </row>
    <row r="8" spans="1:45" ht="6" customHeight="1"/>
    <row r="9" spans="1:45" ht="12" customHeight="1">
      <c r="B9" s="688" t="s">
        <v>2</v>
      </c>
      <c r="C9" s="689"/>
      <c r="D9" s="689"/>
      <c r="E9" s="689"/>
      <c r="F9" s="689"/>
      <c r="G9" s="689"/>
      <c r="H9" s="689"/>
      <c r="I9" s="742"/>
      <c r="J9" s="691" t="s">
        <v>10</v>
      </c>
      <c r="K9" s="691"/>
      <c r="L9" s="93" t="s">
        <v>3</v>
      </c>
      <c r="M9" s="691" t="s">
        <v>11</v>
      </c>
      <c r="N9" s="691"/>
      <c r="O9" s="692" t="s">
        <v>12</v>
      </c>
      <c r="P9" s="691"/>
      <c r="Q9" s="691"/>
      <c r="R9" s="691"/>
      <c r="S9" s="691"/>
      <c r="T9" s="691"/>
      <c r="U9" s="691" t="s">
        <v>13</v>
      </c>
      <c r="V9" s="691"/>
      <c r="W9" s="691"/>
      <c r="X9" s="87"/>
      <c r="Y9" s="87"/>
      <c r="Z9" s="87"/>
      <c r="AA9" s="87"/>
      <c r="AB9" s="87"/>
      <c r="AC9" s="87"/>
      <c r="AD9" s="87"/>
      <c r="AE9" s="87"/>
      <c r="AF9" s="87"/>
      <c r="AG9" s="87"/>
      <c r="AH9" s="87"/>
      <c r="AI9" s="87"/>
      <c r="AJ9" s="87"/>
      <c r="AK9" s="87"/>
      <c r="AL9" s="491">
        <f ca="1">'報告書（事業主控）'!AL9</f>
        <v>30</v>
      </c>
      <c r="AM9" s="730"/>
      <c r="AN9" s="678" t="s">
        <v>4</v>
      </c>
      <c r="AO9" s="678"/>
      <c r="AP9" s="347">
        <f>'報告書（事業主控）'!AP9</f>
        <v>1</v>
      </c>
      <c r="AQ9" s="347"/>
      <c r="AR9" s="678" t="s">
        <v>5</v>
      </c>
      <c r="AS9" s="679"/>
    </row>
    <row r="10" spans="1:45" ht="13.5" customHeight="1">
      <c r="B10" s="689"/>
      <c r="C10" s="689"/>
      <c r="D10" s="689"/>
      <c r="E10" s="689"/>
      <c r="F10" s="689"/>
      <c r="G10" s="689"/>
      <c r="H10" s="689"/>
      <c r="I10" s="742"/>
      <c r="J10" s="463">
        <f>'報告書（事業主控）'!J10</f>
        <v>0</v>
      </c>
      <c r="K10" s="743">
        <f>'報告書（事業主控）'!K10</f>
        <v>0</v>
      </c>
      <c r="L10" s="463">
        <f>'報告書（事業主控）'!L10</f>
        <v>0</v>
      </c>
      <c r="M10" s="745">
        <f>'報告書（事業主控）'!M10</f>
        <v>0</v>
      </c>
      <c r="N10" s="728">
        <f>'報告書（事業主控）'!N10</f>
        <v>0</v>
      </c>
      <c r="O10" s="463">
        <f>'報告書（事業主控）'!O10</f>
        <v>0</v>
      </c>
      <c r="P10" s="724">
        <f>'報告書（事業主控）'!P10</f>
        <v>0</v>
      </c>
      <c r="Q10" s="724">
        <f>'報告書（事業主控）'!Q10</f>
        <v>0</v>
      </c>
      <c r="R10" s="724">
        <f>'報告書（事業主控）'!R10</f>
        <v>0</v>
      </c>
      <c r="S10" s="724">
        <f>'報告書（事業主控）'!S10</f>
        <v>0</v>
      </c>
      <c r="T10" s="728">
        <f>'報告書（事業主控）'!T10</f>
        <v>0</v>
      </c>
      <c r="U10" s="463">
        <f>'報告書（事業主控）'!U10</f>
        <v>0</v>
      </c>
      <c r="V10" s="724">
        <f>'報告書（事業主控）'!V10</f>
        <v>0</v>
      </c>
      <c r="W10" s="726">
        <f>'報告書（事業主控）'!W10</f>
        <v>0</v>
      </c>
      <c r="X10" s="87"/>
      <c r="Y10" s="87"/>
      <c r="Z10" s="87"/>
      <c r="AA10" s="87"/>
      <c r="AB10" s="87"/>
      <c r="AC10" s="87"/>
      <c r="AD10" s="87"/>
      <c r="AE10" s="87"/>
      <c r="AF10" s="87"/>
      <c r="AG10" s="87"/>
      <c r="AH10" s="87"/>
      <c r="AI10" s="87"/>
      <c r="AJ10" s="87"/>
      <c r="AK10" s="87"/>
      <c r="AL10" s="731"/>
      <c r="AM10" s="732"/>
      <c r="AN10" s="700"/>
      <c r="AO10" s="700"/>
      <c r="AP10" s="349"/>
      <c r="AQ10" s="349"/>
      <c r="AR10" s="700"/>
      <c r="AS10" s="701"/>
    </row>
    <row r="11" spans="1:45" ht="9" customHeight="1">
      <c r="B11" s="689"/>
      <c r="C11" s="689"/>
      <c r="D11" s="689"/>
      <c r="E11" s="689"/>
      <c r="F11" s="689"/>
      <c r="G11" s="689"/>
      <c r="H11" s="689"/>
      <c r="I11" s="742"/>
      <c r="J11" s="464"/>
      <c r="K11" s="744"/>
      <c r="L11" s="464"/>
      <c r="M11" s="746"/>
      <c r="N11" s="729"/>
      <c r="O11" s="464"/>
      <c r="P11" s="725"/>
      <c r="Q11" s="725"/>
      <c r="R11" s="725"/>
      <c r="S11" s="725"/>
      <c r="T11" s="729"/>
      <c r="U11" s="464"/>
      <c r="V11" s="725"/>
      <c r="W11" s="727"/>
      <c r="X11" s="87"/>
      <c r="Y11" s="87"/>
      <c r="Z11" s="87"/>
      <c r="AA11" s="87"/>
      <c r="AB11" s="87"/>
      <c r="AC11" s="87"/>
      <c r="AD11" s="87"/>
      <c r="AE11" s="87"/>
      <c r="AF11" s="87"/>
      <c r="AG11" s="87"/>
      <c r="AH11" s="87"/>
      <c r="AI11" s="87"/>
      <c r="AJ11" s="87"/>
      <c r="AK11" s="87"/>
      <c r="AL11" s="733"/>
      <c r="AM11" s="734"/>
      <c r="AN11" s="681"/>
      <c r="AO11" s="681"/>
      <c r="AP11" s="351"/>
      <c r="AQ11" s="351"/>
      <c r="AR11" s="681"/>
      <c r="AS11" s="682"/>
    </row>
    <row r="12" spans="1:45" ht="6" customHeight="1">
      <c r="B12" s="690"/>
      <c r="C12" s="690"/>
      <c r="D12" s="690"/>
      <c r="E12" s="690"/>
      <c r="F12" s="690"/>
      <c r="G12" s="690"/>
      <c r="H12" s="690"/>
      <c r="I12" s="638"/>
      <c r="J12" s="464"/>
      <c r="K12" s="744"/>
      <c r="L12" s="464"/>
      <c r="M12" s="746"/>
      <c r="N12" s="729"/>
      <c r="O12" s="464"/>
      <c r="P12" s="725"/>
      <c r="Q12" s="725"/>
      <c r="R12" s="725"/>
      <c r="S12" s="725"/>
      <c r="T12" s="729"/>
      <c r="U12" s="464"/>
      <c r="V12" s="725"/>
      <c r="W12" s="727"/>
      <c r="X12" s="87"/>
      <c r="Y12" s="87"/>
      <c r="Z12" s="87"/>
      <c r="AA12" s="87"/>
      <c r="AB12" s="87"/>
      <c r="AC12" s="87"/>
      <c r="AD12" s="87"/>
      <c r="AE12" s="87"/>
      <c r="AF12" s="87"/>
      <c r="AG12" s="87"/>
      <c r="AH12" s="87"/>
      <c r="AI12" s="87"/>
      <c r="AJ12" s="87"/>
      <c r="AK12" s="87"/>
    </row>
    <row r="13" spans="1:45" s="86" customFormat="1" ht="15" customHeight="1">
      <c r="A13" s="85"/>
      <c r="B13" s="650" t="s">
        <v>14</v>
      </c>
      <c r="C13" s="651"/>
      <c r="D13" s="651"/>
      <c r="E13" s="651"/>
      <c r="F13" s="651"/>
      <c r="G13" s="651"/>
      <c r="H13" s="651"/>
      <c r="I13" s="652"/>
      <c r="J13" s="650" t="s">
        <v>6</v>
      </c>
      <c r="K13" s="651"/>
      <c r="L13" s="651"/>
      <c r="M13" s="651"/>
      <c r="N13" s="659"/>
      <c r="O13" s="662" t="s">
        <v>15</v>
      </c>
      <c r="P13" s="651"/>
      <c r="Q13" s="651"/>
      <c r="R13" s="651"/>
      <c r="S13" s="651"/>
      <c r="T13" s="651"/>
      <c r="U13" s="652"/>
      <c r="V13" s="95" t="s">
        <v>56</v>
      </c>
      <c r="W13" s="96"/>
      <c r="X13" s="96"/>
      <c r="Y13" s="708" t="s">
        <v>57</v>
      </c>
      <c r="Z13" s="708"/>
      <c r="AA13" s="708"/>
      <c r="AB13" s="708"/>
      <c r="AC13" s="708"/>
      <c r="AD13" s="708"/>
      <c r="AE13" s="708"/>
      <c r="AF13" s="708"/>
      <c r="AG13" s="708"/>
      <c r="AH13" s="708"/>
      <c r="AI13" s="96"/>
      <c r="AJ13" s="96"/>
      <c r="AK13" s="97"/>
      <c r="AL13" s="106" t="s">
        <v>58</v>
      </c>
      <c r="AM13" s="107"/>
      <c r="AN13" s="710" t="s">
        <v>65</v>
      </c>
      <c r="AO13" s="710"/>
      <c r="AP13" s="710"/>
      <c r="AQ13" s="710"/>
      <c r="AR13" s="710"/>
      <c r="AS13" s="711"/>
    </row>
    <row r="14" spans="1:45" s="86" customFormat="1" ht="13.5" customHeight="1">
      <c r="A14" s="85"/>
      <c r="B14" s="653"/>
      <c r="C14" s="654"/>
      <c r="D14" s="654"/>
      <c r="E14" s="654"/>
      <c r="F14" s="654"/>
      <c r="G14" s="654"/>
      <c r="H14" s="654"/>
      <c r="I14" s="655"/>
      <c r="J14" s="653"/>
      <c r="K14" s="654"/>
      <c r="L14" s="654"/>
      <c r="M14" s="654"/>
      <c r="N14" s="660"/>
      <c r="O14" s="663"/>
      <c r="P14" s="654"/>
      <c r="Q14" s="654"/>
      <c r="R14" s="654"/>
      <c r="S14" s="654"/>
      <c r="T14" s="654"/>
      <c r="U14" s="655"/>
      <c r="V14" s="712" t="s">
        <v>7</v>
      </c>
      <c r="W14" s="713"/>
      <c r="X14" s="713"/>
      <c r="Y14" s="714"/>
      <c r="Z14" s="665" t="s">
        <v>16</v>
      </c>
      <c r="AA14" s="666"/>
      <c r="AB14" s="666"/>
      <c r="AC14" s="667"/>
      <c r="AD14" s="671" t="s">
        <v>17</v>
      </c>
      <c r="AE14" s="672"/>
      <c r="AF14" s="672"/>
      <c r="AG14" s="673"/>
      <c r="AH14" s="677" t="s">
        <v>91</v>
      </c>
      <c r="AI14" s="678"/>
      <c r="AJ14" s="678"/>
      <c r="AK14" s="679"/>
      <c r="AL14" s="702" t="s">
        <v>18</v>
      </c>
      <c r="AM14" s="703"/>
      <c r="AN14" s="694" t="s">
        <v>19</v>
      </c>
      <c r="AO14" s="695"/>
      <c r="AP14" s="695"/>
      <c r="AQ14" s="695"/>
      <c r="AR14" s="696"/>
      <c r="AS14" s="697"/>
    </row>
    <row r="15" spans="1:45" s="86" customFormat="1" ht="13.5" customHeight="1">
      <c r="A15" s="85"/>
      <c r="B15" s="656"/>
      <c r="C15" s="657"/>
      <c r="D15" s="657"/>
      <c r="E15" s="657"/>
      <c r="F15" s="657"/>
      <c r="G15" s="657"/>
      <c r="H15" s="657"/>
      <c r="I15" s="658"/>
      <c r="J15" s="656"/>
      <c r="K15" s="657"/>
      <c r="L15" s="657"/>
      <c r="M15" s="657"/>
      <c r="N15" s="661"/>
      <c r="O15" s="664"/>
      <c r="P15" s="657"/>
      <c r="Q15" s="657"/>
      <c r="R15" s="657"/>
      <c r="S15" s="657"/>
      <c r="T15" s="657"/>
      <c r="U15" s="658"/>
      <c r="V15" s="715"/>
      <c r="W15" s="716"/>
      <c r="X15" s="716"/>
      <c r="Y15" s="717"/>
      <c r="Z15" s="668"/>
      <c r="AA15" s="669"/>
      <c r="AB15" s="669"/>
      <c r="AC15" s="670"/>
      <c r="AD15" s="674"/>
      <c r="AE15" s="675"/>
      <c r="AF15" s="675"/>
      <c r="AG15" s="676"/>
      <c r="AH15" s="680"/>
      <c r="AI15" s="681"/>
      <c r="AJ15" s="681"/>
      <c r="AK15" s="682"/>
      <c r="AL15" s="704"/>
      <c r="AM15" s="705"/>
      <c r="AN15" s="698"/>
      <c r="AO15" s="698"/>
      <c r="AP15" s="698"/>
      <c r="AQ15" s="698"/>
      <c r="AR15" s="698"/>
      <c r="AS15" s="699"/>
    </row>
    <row r="16" spans="1:45" ht="18" customHeight="1">
      <c r="B16" s="683">
        <f>'報告書（事業主控）'!B16</f>
        <v>0</v>
      </c>
      <c r="C16" s="684"/>
      <c r="D16" s="684"/>
      <c r="E16" s="684"/>
      <c r="F16" s="684"/>
      <c r="G16" s="684"/>
      <c r="H16" s="684"/>
      <c r="I16" s="685"/>
      <c r="J16" s="683">
        <f>'報告書（事業主控）'!J16</f>
        <v>0</v>
      </c>
      <c r="K16" s="684"/>
      <c r="L16" s="684"/>
      <c r="M16" s="684"/>
      <c r="N16" s="686"/>
      <c r="O16" s="108">
        <f>'報告書（事業主控）'!O16</f>
        <v>0</v>
      </c>
      <c r="P16" s="109" t="s">
        <v>0</v>
      </c>
      <c r="Q16" s="108">
        <f>'報告書（事業主控）'!Q16</f>
        <v>0</v>
      </c>
      <c r="R16" s="109" t="s">
        <v>1</v>
      </c>
      <c r="S16" s="108">
        <f>'報告書（事業主控）'!S16</f>
        <v>0</v>
      </c>
      <c r="T16" s="687" t="s">
        <v>20</v>
      </c>
      <c r="U16" s="687"/>
      <c r="V16" s="623">
        <f>'報告書（事業主控）'!V16:X16</f>
        <v>0</v>
      </c>
      <c r="W16" s="624"/>
      <c r="X16" s="624"/>
      <c r="Y16" s="98" t="s">
        <v>8</v>
      </c>
      <c r="Z16" s="82"/>
      <c r="AA16" s="110"/>
      <c r="AB16" s="110"/>
      <c r="AC16" s="98" t="s">
        <v>8</v>
      </c>
      <c r="AD16" s="82"/>
      <c r="AE16" s="110"/>
      <c r="AF16" s="110"/>
      <c r="AG16" s="111" t="s">
        <v>8</v>
      </c>
      <c r="AH16" s="739">
        <f>'報告書（事業主控）'!AH16</f>
        <v>0</v>
      </c>
      <c r="AI16" s="740"/>
      <c r="AJ16" s="740"/>
      <c r="AK16" s="741"/>
      <c r="AL16" s="82"/>
      <c r="AM16" s="83"/>
      <c r="AN16" s="625">
        <f>'報告書（事業主控）'!AN16</f>
        <v>0</v>
      </c>
      <c r="AO16" s="626"/>
      <c r="AP16" s="626"/>
      <c r="AQ16" s="626"/>
      <c r="AR16" s="626"/>
      <c r="AS16" s="111" t="s">
        <v>8</v>
      </c>
    </row>
    <row r="17" spans="2:45" ht="18" customHeight="1">
      <c r="B17" s="735"/>
      <c r="C17" s="736"/>
      <c r="D17" s="736"/>
      <c r="E17" s="736"/>
      <c r="F17" s="736"/>
      <c r="G17" s="736"/>
      <c r="H17" s="736"/>
      <c r="I17" s="737"/>
      <c r="J17" s="735"/>
      <c r="K17" s="736"/>
      <c r="L17" s="736"/>
      <c r="M17" s="736"/>
      <c r="N17" s="738"/>
      <c r="O17" s="112">
        <f>'報告書（事業主控）'!O17</f>
        <v>0</v>
      </c>
      <c r="P17" s="94" t="s">
        <v>0</v>
      </c>
      <c r="Q17" s="112">
        <f>'報告書（事業主控）'!Q17</f>
        <v>0</v>
      </c>
      <c r="R17" s="94" t="s">
        <v>1</v>
      </c>
      <c r="S17" s="112">
        <f>'報告書（事業主控）'!S17</f>
        <v>0</v>
      </c>
      <c r="T17" s="622" t="s">
        <v>21</v>
      </c>
      <c r="U17" s="622"/>
      <c r="V17" s="607">
        <f>'報告書（事業主控）'!V17</f>
        <v>0</v>
      </c>
      <c r="W17" s="608"/>
      <c r="X17" s="608"/>
      <c r="Y17" s="608"/>
      <c r="Z17" s="607">
        <f>'報告書（事業主控）'!Z17</f>
        <v>0</v>
      </c>
      <c r="AA17" s="608"/>
      <c r="AB17" s="608"/>
      <c r="AC17" s="608"/>
      <c r="AD17" s="607">
        <f>'報告書（事業主控）'!AD17</f>
        <v>0</v>
      </c>
      <c r="AE17" s="608"/>
      <c r="AF17" s="608"/>
      <c r="AG17" s="608"/>
      <c r="AH17" s="607">
        <f>'報告書（事業主控）'!AH17</f>
        <v>0</v>
      </c>
      <c r="AI17" s="608"/>
      <c r="AJ17" s="608"/>
      <c r="AK17" s="609"/>
      <c r="AL17" s="400">
        <f>'報告書（事業主控）'!AL17</f>
        <v>0</v>
      </c>
      <c r="AM17" s="610"/>
      <c r="AN17" s="611">
        <f>'報告書（事業主控）'!AN17</f>
        <v>0</v>
      </c>
      <c r="AO17" s="612"/>
      <c r="AP17" s="612"/>
      <c r="AQ17" s="612"/>
      <c r="AR17" s="612"/>
      <c r="AS17" s="77"/>
    </row>
    <row r="18" spans="2:45" ht="18" customHeight="1">
      <c r="B18" s="683">
        <f>'報告書（事業主控）'!B18</f>
        <v>0</v>
      </c>
      <c r="C18" s="684"/>
      <c r="D18" s="684"/>
      <c r="E18" s="684"/>
      <c r="F18" s="684"/>
      <c r="G18" s="684"/>
      <c r="H18" s="684"/>
      <c r="I18" s="685"/>
      <c r="J18" s="683">
        <f>'報告書（事業主控）'!J18</f>
        <v>0</v>
      </c>
      <c r="K18" s="684"/>
      <c r="L18" s="684"/>
      <c r="M18" s="684"/>
      <c r="N18" s="686"/>
      <c r="O18" s="108">
        <f>'報告書（事業主控）'!O18</f>
        <v>0</v>
      </c>
      <c r="P18" s="109" t="s">
        <v>0</v>
      </c>
      <c r="Q18" s="108">
        <f>'報告書（事業主控）'!Q18</f>
        <v>0</v>
      </c>
      <c r="R18" s="109" t="s">
        <v>1</v>
      </c>
      <c r="S18" s="108">
        <f>'報告書（事業主控）'!S18</f>
        <v>0</v>
      </c>
      <c r="T18" s="687" t="s">
        <v>20</v>
      </c>
      <c r="U18" s="687"/>
      <c r="V18" s="623">
        <f>'報告書（事業主控）'!V18:X18</f>
        <v>0</v>
      </c>
      <c r="W18" s="624"/>
      <c r="X18" s="624"/>
      <c r="Y18" s="99"/>
      <c r="Z18" s="72"/>
      <c r="AA18" s="115"/>
      <c r="AB18" s="115"/>
      <c r="AC18" s="99"/>
      <c r="AD18" s="72"/>
      <c r="AE18" s="115"/>
      <c r="AF18" s="115"/>
      <c r="AG18" s="99"/>
      <c r="AH18" s="625">
        <f>'報告書（事業主控）'!AH18</f>
        <v>0</v>
      </c>
      <c r="AI18" s="626"/>
      <c r="AJ18" s="626"/>
      <c r="AK18" s="627"/>
      <c r="AL18" s="72"/>
      <c r="AM18" s="73"/>
      <c r="AN18" s="625">
        <f>'報告書（事業主控）'!AN18</f>
        <v>0</v>
      </c>
      <c r="AO18" s="626"/>
      <c r="AP18" s="626"/>
      <c r="AQ18" s="626"/>
      <c r="AR18" s="626"/>
      <c r="AS18" s="116"/>
    </row>
    <row r="19" spans="2:45" ht="18" customHeight="1">
      <c r="B19" s="735"/>
      <c r="C19" s="736"/>
      <c r="D19" s="736"/>
      <c r="E19" s="736"/>
      <c r="F19" s="736"/>
      <c r="G19" s="736"/>
      <c r="H19" s="736"/>
      <c r="I19" s="737"/>
      <c r="J19" s="735"/>
      <c r="K19" s="736"/>
      <c r="L19" s="736"/>
      <c r="M19" s="736"/>
      <c r="N19" s="738"/>
      <c r="O19" s="112">
        <f>'報告書（事業主控）'!O19</f>
        <v>0</v>
      </c>
      <c r="P19" s="94" t="s">
        <v>0</v>
      </c>
      <c r="Q19" s="112">
        <f>'報告書（事業主控）'!Q19</f>
        <v>0</v>
      </c>
      <c r="R19" s="94" t="s">
        <v>1</v>
      </c>
      <c r="S19" s="112">
        <f>'報告書（事業主控）'!S19</f>
        <v>0</v>
      </c>
      <c r="T19" s="622" t="s">
        <v>21</v>
      </c>
      <c r="U19" s="622"/>
      <c r="V19" s="607">
        <f>'報告書（事業主控）'!V19</f>
        <v>0</v>
      </c>
      <c r="W19" s="608"/>
      <c r="X19" s="608"/>
      <c r="Y19" s="608"/>
      <c r="Z19" s="607">
        <f>'報告書（事業主控）'!Z19</f>
        <v>0</v>
      </c>
      <c r="AA19" s="608"/>
      <c r="AB19" s="608"/>
      <c r="AC19" s="608"/>
      <c r="AD19" s="607">
        <f>'報告書（事業主控）'!AD19</f>
        <v>0</v>
      </c>
      <c r="AE19" s="608"/>
      <c r="AF19" s="608"/>
      <c r="AG19" s="608"/>
      <c r="AH19" s="607">
        <f>'報告書（事業主控）'!AH19</f>
        <v>0</v>
      </c>
      <c r="AI19" s="608"/>
      <c r="AJ19" s="608"/>
      <c r="AK19" s="609"/>
      <c r="AL19" s="400">
        <f>'報告書（事業主控）'!AL19</f>
        <v>0</v>
      </c>
      <c r="AM19" s="610"/>
      <c r="AN19" s="611">
        <f>'報告書（事業主控）'!AN19</f>
        <v>0</v>
      </c>
      <c r="AO19" s="612"/>
      <c r="AP19" s="612"/>
      <c r="AQ19" s="612"/>
      <c r="AR19" s="612"/>
      <c r="AS19" s="77"/>
    </row>
    <row r="20" spans="2:45" ht="18" customHeight="1">
      <c r="B20" s="683">
        <f>'報告書（事業主控）'!B20</f>
        <v>0</v>
      </c>
      <c r="C20" s="684"/>
      <c r="D20" s="684"/>
      <c r="E20" s="684"/>
      <c r="F20" s="684"/>
      <c r="G20" s="684"/>
      <c r="H20" s="684"/>
      <c r="I20" s="685"/>
      <c r="J20" s="683">
        <f>'報告書（事業主控）'!J20</f>
        <v>0</v>
      </c>
      <c r="K20" s="684"/>
      <c r="L20" s="684"/>
      <c r="M20" s="684"/>
      <c r="N20" s="686"/>
      <c r="O20" s="108">
        <f>'報告書（事業主控）'!O20</f>
        <v>0</v>
      </c>
      <c r="P20" s="109" t="s">
        <v>48</v>
      </c>
      <c r="Q20" s="108">
        <f>'報告書（事業主控）'!Q20</f>
        <v>0</v>
      </c>
      <c r="R20" s="109" t="s">
        <v>49</v>
      </c>
      <c r="S20" s="108">
        <f>'報告書（事業主控）'!S20</f>
        <v>0</v>
      </c>
      <c r="T20" s="687" t="s">
        <v>50</v>
      </c>
      <c r="U20" s="687"/>
      <c r="V20" s="623">
        <f>'報告書（事業主控）'!V20:X20</f>
        <v>0</v>
      </c>
      <c r="W20" s="624"/>
      <c r="X20" s="624"/>
      <c r="Y20" s="99"/>
      <c r="Z20" s="72"/>
      <c r="AA20" s="115"/>
      <c r="AB20" s="115"/>
      <c r="AC20" s="99"/>
      <c r="AD20" s="72"/>
      <c r="AE20" s="115"/>
      <c r="AF20" s="115"/>
      <c r="AG20" s="99"/>
      <c r="AH20" s="625">
        <f>'報告書（事業主控）'!AH20</f>
        <v>0</v>
      </c>
      <c r="AI20" s="626"/>
      <c r="AJ20" s="626"/>
      <c r="AK20" s="627"/>
      <c r="AL20" s="72"/>
      <c r="AM20" s="73"/>
      <c r="AN20" s="625">
        <f>'報告書（事業主控）'!AN20</f>
        <v>0</v>
      </c>
      <c r="AO20" s="626"/>
      <c r="AP20" s="626"/>
      <c r="AQ20" s="626"/>
      <c r="AR20" s="626"/>
      <c r="AS20" s="116"/>
    </row>
    <row r="21" spans="2:45" ht="18" customHeight="1">
      <c r="B21" s="617"/>
      <c r="C21" s="618"/>
      <c r="D21" s="618"/>
      <c r="E21" s="618"/>
      <c r="F21" s="618"/>
      <c r="G21" s="618"/>
      <c r="H21" s="618"/>
      <c r="I21" s="619"/>
      <c r="J21" s="617"/>
      <c r="K21" s="618"/>
      <c r="L21" s="618"/>
      <c r="M21" s="618"/>
      <c r="N21" s="621"/>
      <c r="O21" s="117">
        <f>'報告書（事業主控）'!O21</f>
        <v>0</v>
      </c>
      <c r="P21" s="118" t="s">
        <v>48</v>
      </c>
      <c r="Q21" s="117">
        <f>'報告書（事業主控）'!Q21</f>
        <v>0</v>
      </c>
      <c r="R21" s="118" t="s">
        <v>49</v>
      </c>
      <c r="S21" s="117">
        <f>'報告書（事業主控）'!S21</f>
        <v>0</v>
      </c>
      <c r="T21" s="628" t="s">
        <v>51</v>
      </c>
      <c r="U21" s="628"/>
      <c r="V21" s="611">
        <f>'報告書（事業主控）'!V21</f>
        <v>0</v>
      </c>
      <c r="W21" s="612"/>
      <c r="X21" s="612"/>
      <c r="Y21" s="613"/>
      <c r="Z21" s="611">
        <f>'報告書（事業主控）'!Z21</f>
        <v>0</v>
      </c>
      <c r="AA21" s="612"/>
      <c r="AB21" s="612"/>
      <c r="AC21" s="612"/>
      <c r="AD21" s="611">
        <f>'報告書（事業主控）'!AD21</f>
        <v>0</v>
      </c>
      <c r="AE21" s="612"/>
      <c r="AF21" s="612"/>
      <c r="AG21" s="612"/>
      <c r="AH21" s="607">
        <f>'報告書（事業主控）'!AH21</f>
        <v>0</v>
      </c>
      <c r="AI21" s="608"/>
      <c r="AJ21" s="608"/>
      <c r="AK21" s="609"/>
      <c r="AL21" s="400">
        <f>'報告書（事業主控）'!AL21</f>
        <v>0</v>
      </c>
      <c r="AM21" s="610"/>
      <c r="AN21" s="611">
        <f>'報告書（事業主控）'!AN21</f>
        <v>0</v>
      </c>
      <c r="AO21" s="612"/>
      <c r="AP21" s="612"/>
      <c r="AQ21" s="612"/>
      <c r="AR21" s="612"/>
      <c r="AS21" s="77"/>
    </row>
    <row r="22" spans="2:45" ht="18" customHeight="1">
      <c r="B22" s="614">
        <f>'報告書（事業主控）'!B22</f>
        <v>0</v>
      </c>
      <c r="C22" s="615"/>
      <c r="D22" s="615"/>
      <c r="E22" s="615"/>
      <c r="F22" s="615"/>
      <c r="G22" s="615"/>
      <c r="H22" s="615"/>
      <c r="I22" s="616"/>
      <c r="J22" s="614">
        <f>'報告書（事業主控）'!J22</f>
        <v>0</v>
      </c>
      <c r="K22" s="615"/>
      <c r="L22" s="615"/>
      <c r="M22" s="615"/>
      <c r="N22" s="620"/>
      <c r="O22" s="112">
        <f>'報告書（事業主控）'!O22</f>
        <v>0</v>
      </c>
      <c r="P22" s="94" t="s">
        <v>48</v>
      </c>
      <c r="Q22" s="112">
        <f>'報告書（事業主控）'!Q22</f>
        <v>0</v>
      </c>
      <c r="R22" s="94" t="s">
        <v>49</v>
      </c>
      <c r="S22" s="112">
        <f>'報告書（事業主控）'!S22</f>
        <v>0</v>
      </c>
      <c r="T22" s="622" t="s">
        <v>50</v>
      </c>
      <c r="U22" s="622"/>
      <c r="V22" s="623">
        <f>'報告書（事業主控）'!V22:X22</f>
        <v>0</v>
      </c>
      <c r="W22" s="624"/>
      <c r="X22" s="624"/>
      <c r="Y22" s="100"/>
      <c r="Z22" s="74"/>
      <c r="AA22" s="114"/>
      <c r="AB22" s="114"/>
      <c r="AC22" s="100"/>
      <c r="AD22" s="74"/>
      <c r="AE22" s="114"/>
      <c r="AF22" s="114"/>
      <c r="AG22" s="100"/>
      <c r="AH22" s="625">
        <f>'報告書（事業主控）'!AH22</f>
        <v>0</v>
      </c>
      <c r="AI22" s="626"/>
      <c r="AJ22" s="626"/>
      <c r="AK22" s="627"/>
      <c r="AL22" s="74"/>
      <c r="AM22" s="75"/>
      <c r="AN22" s="625">
        <f>'報告書（事業主控）'!AN22</f>
        <v>0</v>
      </c>
      <c r="AO22" s="626"/>
      <c r="AP22" s="626"/>
      <c r="AQ22" s="626"/>
      <c r="AR22" s="626"/>
      <c r="AS22" s="116"/>
    </row>
    <row r="23" spans="2:45" ht="18" customHeight="1">
      <c r="B23" s="617"/>
      <c r="C23" s="618"/>
      <c r="D23" s="618"/>
      <c r="E23" s="618"/>
      <c r="F23" s="618"/>
      <c r="G23" s="618"/>
      <c r="H23" s="618"/>
      <c r="I23" s="619"/>
      <c r="J23" s="617"/>
      <c r="K23" s="618"/>
      <c r="L23" s="618"/>
      <c r="M23" s="618"/>
      <c r="N23" s="621"/>
      <c r="O23" s="117">
        <f>'報告書（事業主控）'!O23</f>
        <v>0</v>
      </c>
      <c r="P23" s="118" t="s">
        <v>48</v>
      </c>
      <c r="Q23" s="117">
        <f>'報告書（事業主控）'!Q23</f>
        <v>0</v>
      </c>
      <c r="R23" s="118" t="s">
        <v>49</v>
      </c>
      <c r="S23" s="117">
        <f>'報告書（事業主控）'!S23</f>
        <v>0</v>
      </c>
      <c r="T23" s="628" t="s">
        <v>51</v>
      </c>
      <c r="U23" s="628"/>
      <c r="V23" s="607">
        <f>'報告書（事業主控）'!V23</f>
        <v>0</v>
      </c>
      <c r="W23" s="608"/>
      <c r="X23" s="608"/>
      <c r="Y23" s="608"/>
      <c r="Z23" s="607">
        <f>'報告書（事業主控）'!Z23</f>
        <v>0</v>
      </c>
      <c r="AA23" s="608"/>
      <c r="AB23" s="608"/>
      <c r="AC23" s="608"/>
      <c r="AD23" s="607">
        <f>'報告書（事業主控）'!AD23</f>
        <v>0</v>
      </c>
      <c r="AE23" s="608"/>
      <c r="AF23" s="608"/>
      <c r="AG23" s="608"/>
      <c r="AH23" s="607">
        <f>'報告書（事業主控）'!AH23</f>
        <v>0</v>
      </c>
      <c r="AI23" s="608"/>
      <c r="AJ23" s="608"/>
      <c r="AK23" s="609"/>
      <c r="AL23" s="400">
        <f>'報告書（事業主控）'!AL23</f>
        <v>0</v>
      </c>
      <c r="AM23" s="610"/>
      <c r="AN23" s="611">
        <f>'報告書（事業主控）'!AN23</f>
        <v>0</v>
      </c>
      <c r="AO23" s="612"/>
      <c r="AP23" s="612"/>
      <c r="AQ23" s="612"/>
      <c r="AR23" s="612"/>
      <c r="AS23" s="77"/>
    </row>
    <row r="24" spans="2:45" ht="18" customHeight="1">
      <c r="B24" s="614">
        <f>'報告書（事業主控）'!B24</f>
        <v>0</v>
      </c>
      <c r="C24" s="615"/>
      <c r="D24" s="615"/>
      <c r="E24" s="615"/>
      <c r="F24" s="615"/>
      <c r="G24" s="615"/>
      <c r="H24" s="615"/>
      <c r="I24" s="616"/>
      <c r="J24" s="614">
        <f>'報告書（事業主控）'!J24</f>
        <v>0</v>
      </c>
      <c r="K24" s="615"/>
      <c r="L24" s="615"/>
      <c r="M24" s="615"/>
      <c r="N24" s="620"/>
      <c r="O24" s="112">
        <f>'報告書（事業主控）'!O24</f>
        <v>0</v>
      </c>
      <c r="P24" s="94" t="s">
        <v>48</v>
      </c>
      <c r="Q24" s="112">
        <f>'報告書（事業主控）'!Q24</f>
        <v>0</v>
      </c>
      <c r="R24" s="94" t="s">
        <v>49</v>
      </c>
      <c r="S24" s="112">
        <f>'報告書（事業主控）'!S24</f>
        <v>0</v>
      </c>
      <c r="T24" s="622" t="s">
        <v>50</v>
      </c>
      <c r="U24" s="622"/>
      <c r="V24" s="623">
        <f>'報告書（事業主控）'!V24:X24</f>
        <v>0</v>
      </c>
      <c r="W24" s="624"/>
      <c r="X24" s="624"/>
      <c r="Y24" s="99"/>
      <c r="Z24" s="72"/>
      <c r="AA24" s="115"/>
      <c r="AB24" s="115"/>
      <c r="AC24" s="99"/>
      <c r="AD24" s="72"/>
      <c r="AE24" s="115"/>
      <c r="AF24" s="115"/>
      <c r="AG24" s="99"/>
      <c r="AH24" s="625">
        <f>'報告書（事業主控）'!AH24</f>
        <v>0</v>
      </c>
      <c r="AI24" s="626"/>
      <c r="AJ24" s="626"/>
      <c r="AK24" s="627"/>
      <c r="AL24" s="74"/>
      <c r="AM24" s="75"/>
      <c r="AN24" s="625">
        <f>'報告書（事業主控）'!AN24</f>
        <v>0</v>
      </c>
      <c r="AO24" s="626"/>
      <c r="AP24" s="626"/>
      <c r="AQ24" s="626"/>
      <c r="AR24" s="626"/>
      <c r="AS24" s="116"/>
    </row>
    <row r="25" spans="2:45" ht="18" customHeight="1">
      <c r="B25" s="617"/>
      <c r="C25" s="618"/>
      <c r="D25" s="618"/>
      <c r="E25" s="618"/>
      <c r="F25" s="618"/>
      <c r="G25" s="618"/>
      <c r="H25" s="618"/>
      <c r="I25" s="619"/>
      <c r="J25" s="617"/>
      <c r="K25" s="618"/>
      <c r="L25" s="618"/>
      <c r="M25" s="618"/>
      <c r="N25" s="621"/>
      <c r="O25" s="117">
        <f>'報告書（事業主控）'!O25</f>
        <v>0</v>
      </c>
      <c r="P25" s="118" t="s">
        <v>48</v>
      </c>
      <c r="Q25" s="117">
        <f>'報告書（事業主控）'!Q25</f>
        <v>0</v>
      </c>
      <c r="R25" s="118" t="s">
        <v>49</v>
      </c>
      <c r="S25" s="117">
        <f>'報告書（事業主控）'!S25</f>
        <v>0</v>
      </c>
      <c r="T25" s="628" t="s">
        <v>51</v>
      </c>
      <c r="U25" s="628"/>
      <c r="V25" s="607">
        <f>'報告書（事業主控）'!V25</f>
        <v>0</v>
      </c>
      <c r="W25" s="608"/>
      <c r="X25" s="608"/>
      <c r="Y25" s="608"/>
      <c r="Z25" s="607">
        <f>'報告書（事業主控）'!Z25</f>
        <v>0</v>
      </c>
      <c r="AA25" s="608"/>
      <c r="AB25" s="608"/>
      <c r="AC25" s="608"/>
      <c r="AD25" s="607">
        <f>'報告書（事業主控）'!AD25</f>
        <v>0</v>
      </c>
      <c r="AE25" s="608"/>
      <c r="AF25" s="608"/>
      <c r="AG25" s="608"/>
      <c r="AH25" s="607">
        <f>'報告書（事業主控）'!AH25</f>
        <v>0</v>
      </c>
      <c r="AI25" s="608"/>
      <c r="AJ25" s="608"/>
      <c r="AK25" s="609"/>
      <c r="AL25" s="400">
        <f>'報告書（事業主控）'!AL25</f>
        <v>0</v>
      </c>
      <c r="AM25" s="610"/>
      <c r="AN25" s="611">
        <f>'報告書（事業主控）'!AN25</f>
        <v>0</v>
      </c>
      <c r="AO25" s="612"/>
      <c r="AP25" s="612"/>
      <c r="AQ25" s="612"/>
      <c r="AR25" s="612"/>
      <c r="AS25" s="77"/>
    </row>
    <row r="26" spans="2:45" ht="18" customHeight="1">
      <c r="B26" s="367" t="s">
        <v>90</v>
      </c>
      <c r="C26" s="368"/>
      <c r="D26" s="368"/>
      <c r="E26" s="369"/>
      <c r="F26" s="629">
        <f>'報告書（事業主控）'!F26</f>
        <v>0</v>
      </c>
      <c r="G26" s="630"/>
      <c r="H26" s="630"/>
      <c r="I26" s="630"/>
      <c r="J26" s="630"/>
      <c r="K26" s="630"/>
      <c r="L26" s="630"/>
      <c r="M26" s="630"/>
      <c r="N26" s="631"/>
      <c r="O26" s="638" t="s">
        <v>66</v>
      </c>
      <c r="P26" s="639"/>
      <c r="Q26" s="639"/>
      <c r="R26" s="639"/>
      <c r="S26" s="639"/>
      <c r="T26" s="639"/>
      <c r="U26" s="640"/>
      <c r="V26" s="625">
        <f>'報告書（事業主控）'!V26</f>
        <v>0</v>
      </c>
      <c r="W26" s="626"/>
      <c r="X26" s="626"/>
      <c r="Y26" s="627"/>
      <c r="Z26" s="72"/>
      <c r="AA26" s="115"/>
      <c r="AB26" s="115"/>
      <c r="AC26" s="99"/>
      <c r="AD26" s="72"/>
      <c r="AE26" s="115"/>
      <c r="AF26" s="115"/>
      <c r="AG26" s="99"/>
      <c r="AH26" s="625">
        <f>'報告書（事業主控）'!AH26</f>
        <v>0</v>
      </c>
      <c r="AI26" s="626"/>
      <c r="AJ26" s="626"/>
      <c r="AK26" s="627"/>
      <c r="AL26" s="72"/>
      <c r="AM26" s="73"/>
      <c r="AN26" s="625">
        <f>'報告書（事業主控）'!AN26</f>
        <v>0</v>
      </c>
      <c r="AO26" s="626"/>
      <c r="AP26" s="626"/>
      <c r="AQ26" s="626"/>
      <c r="AR26" s="626"/>
      <c r="AS26" s="116"/>
    </row>
    <row r="27" spans="2:45" ht="18" customHeight="1">
      <c r="B27" s="370"/>
      <c r="C27" s="371"/>
      <c r="D27" s="371"/>
      <c r="E27" s="372"/>
      <c r="F27" s="632"/>
      <c r="G27" s="633"/>
      <c r="H27" s="633"/>
      <c r="I27" s="633"/>
      <c r="J27" s="633"/>
      <c r="K27" s="633"/>
      <c r="L27" s="633"/>
      <c r="M27" s="633"/>
      <c r="N27" s="634"/>
      <c r="O27" s="641"/>
      <c r="P27" s="642"/>
      <c r="Q27" s="642"/>
      <c r="R27" s="642"/>
      <c r="S27" s="642"/>
      <c r="T27" s="642"/>
      <c r="U27" s="643"/>
      <c r="V27" s="473">
        <f>'報告書（事業主控）'!V27</f>
        <v>0</v>
      </c>
      <c r="W27" s="512"/>
      <c r="X27" s="512"/>
      <c r="Y27" s="515"/>
      <c r="Z27" s="473">
        <f>'報告書（事業主控）'!Z27</f>
        <v>0</v>
      </c>
      <c r="AA27" s="513"/>
      <c r="AB27" s="513"/>
      <c r="AC27" s="514"/>
      <c r="AD27" s="473">
        <f>'報告書（事業主控）'!AD27</f>
        <v>0</v>
      </c>
      <c r="AE27" s="513"/>
      <c r="AF27" s="513"/>
      <c r="AG27" s="514"/>
      <c r="AH27" s="473">
        <f>'報告書（事業主控）'!AH27</f>
        <v>0</v>
      </c>
      <c r="AI27" s="398"/>
      <c r="AJ27" s="398"/>
      <c r="AK27" s="398"/>
      <c r="AL27" s="286"/>
      <c r="AM27" s="287"/>
      <c r="AN27" s="473">
        <f>'報告書（事業主控）'!AN27</f>
        <v>0</v>
      </c>
      <c r="AO27" s="512"/>
      <c r="AP27" s="512"/>
      <c r="AQ27" s="512"/>
      <c r="AR27" s="512"/>
      <c r="AS27" s="275"/>
    </row>
    <row r="28" spans="2:45" ht="18" customHeight="1">
      <c r="B28" s="373"/>
      <c r="C28" s="374"/>
      <c r="D28" s="374"/>
      <c r="E28" s="375"/>
      <c r="F28" s="635"/>
      <c r="G28" s="636"/>
      <c r="H28" s="636"/>
      <c r="I28" s="636"/>
      <c r="J28" s="636"/>
      <c r="K28" s="636"/>
      <c r="L28" s="636"/>
      <c r="M28" s="636"/>
      <c r="N28" s="637"/>
      <c r="O28" s="644"/>
      <c r="P28" s="645"/>
      <c r="Q28" s="645"/>
      <c r="R28" s="645"/>
      <c r="S28" s="645"/>
      <c r="T28" s="645"/>
      <c r="U28" s="646"/>
      <c r="V28" s="611">
        <f>'報告書（事業主控）'!V28</f>
        <v>0</v>
      </c>
      <c r="W28" s="612"/>
      <c r="X28" s="612"/>
      <c r="Y28" s="613"/>
      <c r="Z28" s="611">
        <f>'報告書（事業主控）'!Z28</f>
        <v>0</v>
      </c>
      <c r="AA28" s="612"/>
      <c r="AB28" s="612"/>
      <c r="AC28" s="613"/>
      <c r="AD28" s="611">
        <f>'報告書（事業主控）'!AD28</f>
        <v>0</v>
      </c>
      <c r="AE28" s="612"/>
      <c r="AF28" s="612"/>
      <c r="AG28" s="613"/>
      <c r="AH28" s="611">
        <f>'報告書（事業主控）'!AH28</f>
        <v>0</v>
      </c>
      <c r="AI28" s="612"/>
      <c r="AJ28" s="612"/>
      <c r="AK28" s="613"/>
      <c r="AL28" s="76"/>
      <c r="AM28" s="77"/>
      <c r="AN28" s="611">
        <f>'報告書（事業主控）'!AN28</f>
        <v>0</v>
      </c>
      <c r="AO28" s="612"/>
      <c r="AP28" s="612"/>
      <c r="AQ28" s="612"/>
      <c r="AR28" s="612"/>
      <c r="AS28" s="77"/>
    </row>
    <row r="29" spans="2:45" ht="15.75" customHeight="1">
      <c r="D29" s="88" t="s">
        <v>22</v>
      </c>
      <c r="AN29" s="606">
        <f>'報告書（事業主控）'!AN29:AR29</f>
        <v>0</v>
      </c>
      <c r="AO29" s="606"/>
      <c r="AP29" s="606"/>
      <c r="AQ29" s="606"/>
      <c r="AR29" s="606"/>
    </row>
    <row r="30" spans="2:45" ht="15" customHeight="1">
      <c r="AG30" s="120"/>
      <c r="AI30" s="121" t="s">
        <v>67</v>
      </c>
      <c r="AJ30" s="750">
        <f>'報告書（事業主控）'!AJ30</f>
        <v>0</v>
      </c>
      <c r="AK30" s="750"/>
      <c r="AL30" s="750"/>
      <c r="AM30" s="748" t="s">
        <v>68</v>
      </c>
      <c r="AN30" s="748"/>
      <c r="AO30" s="749">
        <f>'報告書（事業主控）'!AO30</f>
        <v>0</v>
      </c>
      <c r="AP30" s="749"/>
      <c r="AQ30" s="749"/>
      <c r="AR30" s="122"/>
      <c r="AS30" s="84" t="s">
        <v>69</v>
      </c>
    </row>
    <row r="31" spans="2:45" ht="15" customHeight="1">
      <c r="D31" s="693">
        <f>'報告書（事業主控）'!D31</f>
        <v>0</v>
      </c>
      <c r="E31" s="693"/>
      <c r="F31" s="123" t="s">
        <v>0</v>
      </c>
      <c r="G31" s="693">
        <f>'報告書（事業主控）'!G31</f>
        <v>0</v>
      </c>
      <c r="H31" s="693"/>
      <c r="I31" s="123" t="s">
        <v>1</v>
      </c>
      <c r="J31" s="693">
        <f>'報告書（事業主控）'!J31</f>
        <v>0</v>
      </c>
      <c r="K31" s="693"/>
      <c r="L31" s="123" t="s">
        <v>23</v>
      </c>
      <c r="AG31" s="124"/>
      <c r="AI31" s="121" t="s">
        <v>70</v>
      </c>
      <c r="AJ31" s="751">
        <f>'報告書（事業主控）'!AJ31</f>
        <v>0</v>
      </c>
      <c r="AK31" s="752"/>
      <c r="AL31" s="84" t="s">
        <v>71</v>
      </c>
      <c r="AM31" s="750">
        <f>'報告書（事業主控）'!AM31</f>
        <v>0</v>
      </c>
      <c r="AN31" s="750"/>
      <c r="AO31" s="84" t="s">
        <v>71</v>
      </c>
      <c r="AP31" s="749">
        <f>'報告書（事業主控）'!AP31</f>
        <v>0</v>
      </c>
      <c r="AQ31" s="749"/>
      <c r="AR31" s="122"/>
      <c r="AS31" s="84" t="s">
        <v>72</v>
      </c>
    </row>
    <row r="32" spans="2:45" ht="18" customHeight="1">
      <c r="D32" s="120"/>
      <c r="E32" s="120"/>
      <c r="F32" s="120"/>
      <c r="G32" s="120"/>
      <c r="AA32" s="720" t="s">
        <v>24</v>
      </c>
      <c r="AB32" s="720"/>
      <c r="AC32" s="721">
        <f>'報告書（事業主控）'!AC32</f>
        <v>0</v>
      </c>
      <c r="AD32" s="721"/>
      <c r="AE32" s="721"/>
      <c r="AF32" s="721"/>
      <c r="AG32" s="721"/>
      <c r="AH32" s="721"/>
      <c r="AI32" s="721"/>
      <c r="AJ32" s="721"/>
      <c r="AK32" s="721"/>
      <c r="AL32" s="721"/>
      <c r="AM32" s="721"/>
      <c r="AN32" s="721"/>
      <c r="AO32" s="721"/>
      <c r="AP32" s="721"/>
      <c r="AQ32" s="721"/>
      <c r="AR32" s="721"/>
      <c r="AS32" s="721"/>
    </row>
    <row r="33" spans="2:45" ht="15" customHeight="1">
      <c r="D33" s="89"/>
      <c r="E33" s="89"/>
      <c r="F33" s="89"/>
      <c r="G33" s="89"/>
      <c r="H33" s="113"/>
      <c r="I33" s="87"/>
      <c r="J33" s="87"/>
      <c r="K33" s="87"/>
      <c r="L33" s="87"/>
      <c r="M33" s="87"/>
      <c r="N33" s="87"/>
      <c r="O33" s="87"/>
      <c r="P33" s="87"/>
      <c r="Q33" s="87"/>
      <c r="R33" s="87"/>
      <c r="X33" s="747" t="s">
        <v>25</v>
      </c>
      <c r="Y33" s="747"/>
      <c r="Z33" s="747"/>
      <c r="AA33" s="88"/>
      <c r="AB33" s="88"/>
      <c r="AC33" s="778">
        <f>'報告書（事業主控）'!AC33</f>
        <v>0</v>
      </c>
      <c r="AD33" s="778"/>
      <c r="AE33" s="778"/>
      <c r="AF33" s="778"/>
      <c r="AG33" s="778"/>
      <c r="AH33" s="778"/>
      <c r="AI33" s="778"/>
      <c r="AJ33" s="778"/>
      <c r="AK33" s="778"/>
      <c r="AL33" s="778"/>
      <c r="AM33" s="778"/>
      <c r="AN33" s="778"/>
      <c r="AS33" s="125" t="s">
        <v>26</v>
      </c>
    </row>
    <row r="34" spans="2:45" ht="15" customHeight="1">
      <c r="D34" s="693">
        <f>'報告書（事業主控）'!D34</f>
        <v>0</v>
      </c>
      <c r="E34" s="693"/>
      <c r="F34" s="693"/>
      <c r="G34" s="693"/>
      <c r="H34" s="123" t="s">
        <v>27</v>
      </c>
      <c r="I34" s="123"/>
      <c r="J34" s="123"/>
      <c r="K34" s="123"/>
      <c r="L34" s="123"/>
      <c r="M34" s="123"/>
      <c r="N34" s="123"/>
      <c r="O34" s="123"/>
      <c r="P34" s="123"/>
      <c r="Q34" s="123"/>
      <c r="R34" s="119"/>
      <c r="S34" s="123"/>
      <c r="Y34" s="120"/>
      <c r="Z34" s="120"/>
      <c r="AA34" s="720" t="s">
        <v>28</v>
      </c>
      <c r="AB34" s="720"/>
      <c r="AC34" s="777">
        <f>'報告書（事業主控）'!AC34</f>
        <v>0</v>
      </c>
      <c r="AD34" s="777"/>
      <c r="AE34" s="777"/>
      <c r="AF34" s="777"/>
      <c r="AG34" s="777"/>
      <c r="AH34" s="777"/>
      <c r="AI34" s="777"/>
      <c r="AJ34" s="777"/>
      <c r="AK34" s="777"/>
      <c r="AL34" s="777"/>
      <c r="AM34" s="777"/>
      <c r="AN34" s="777"/>
      <c r="AO34" s="126"/>
      <c r="AP34" s="126"/>
      <c r="AQ34" s="126"/>
      <c r="AR34" s="126"/>
      <c r="AS34" s="118" t="s">
        <v>73</v>
      </c>
    </row>
    <row r="35" spans="2:45" ht="15" customHeight="1">
      <c r="AC35" s="88"/>
      <c r="AD35" s="86" t="s">
        <v>74</v>
      </c>
    </row>
    <row r="36" spans="2:45" ht="15.95" customHeight="1">
      <c r="D36" s="127" t="s">
        <v>29</v>
      </c>
      <c r="E36" s="127"/>
      <c r="F36" s="88"/>
      <c r="G36" s="88"/>
      <c r="H36" s="88"/>
      <c r="I36" s="88"/>
      <c r="J36" s="88"/>
      <c r="K36" s="88"/>
      <c r="L36" s="88"/>
      <c r="M36" s="88"/>
      <c r="N36" s="88"/>
      <c r="O36" s="88"/>
      <c r="P36" s="88"/>
      <c r="Q36" s="88"/>
      <c r="R36" s="88"/>
      <c r="S36" s="88"/>
      <c r="T36" s="88"/>
      <c r="U36" s="88"/>
      <c r="V36" s="88"/>
      <c r="W36" s="88"/>
      <c r="X36" s="88"/>
      <c r="AA36" s="771" t="s">
        <v>30</v>
      </c>
      <c r="AB36" s="772"/>
      <c r="AC36" s="753" t="s">
        <v>75</v>
      </c>
      <c r="AD36" s="754"/>
      <c r="AE36" s="754"/>
      <c r="AF36" s="754"/>
      <c r="AG36" s="754"/>
      <c r="AH36" s="755"/>
      <c r="AI36" s="128"/>
      <c r="AJ36" s="706" t="s">
        <v>76</v>
      </c>
      <c r="AK36" s="706"/>
      <c r="AL36" s="706"/>
      <c r="AM36" s="706"/>
      <c r="AN36" s="706"/>
      <c r="AO36" s="129"/>
      <c r="AP36" s="759" t="s">
        <v>77</v>
      </c>
      <c r="AQ36" s="760"/>
      <c r="AR36" s="760"/>
      <c r="AS36" s="761"/>
    </row>
    <row r="37" spans="2:45" ht="15.95" customHeight="1">
      <c r="D37" s="335" t="s">
        <v>274</v>
      </c>
      <c r="E37" s="127"/>
      <c r="F37" s="88"/>
      <c r="G37" s="88"/>
      <c r="H37" s="88"/>
      <c r="I37" s="88"/>
      <c r="J37" s="88"/>
      <c r="K37" s="88"/>
      <c r="L37" s="88"/>
      <c r="M37" s="88"/>
      <c r="N37" s="88"/>
      <c r="O37" s="88"/>
      <c r="P37" s="88"/>
      <c r="Q37" s="88"/>
      <c r="R37" s="88"/>
      <c r="S37" s="88"/>
      <c r="T37" s="88"/>
      <c r="U37" s="88"/>
      <c r="V37" s="88"/>
      <c r="W37" s="88"/>
      <c r="X37" s="88"/>
      <c r="AA37" s="773"/>
      <c r="AB37" s="774"/>
      <c r="AC37" s="756"/>
      <c r="AD37" s="757"/>
      <c r="AE37" s="757"/>
      <c r="AF37" s="757"/>
      <c r="AG37" s="757"/>
      <c r="AH37" s="758"/>
      <c r="AI37" s="113"/>
      <c r="AJ37" s="707"/>
      <c r="AK37" s="707"/>
      <c r="AL37" s="707"/>
      <c r="AM37" s="707"/>
      <c r="AN37" s="707"/>
      <c r="AO37" s="131"/>
      <c r="AP37" s="762"/>
      <c r="AQ37" s="763"/>
      <c r="AR37" s="763"/>
      <c r="AS37" s="764"/>
    </row>
    <row r="38" spans="2:45" ht="15.95" customHeight="1">
      <c r="D38" s="127" t="s">
        <v>78</v>
      </c>
      <c r="E38" s="127"/>
      <c r="F38" s="88"/>
      <c r="G38" s="88"/>
      <c r="H38" s="88"/>
      <c r="I38" s="88"/>
      <c r="J38" s="88"/>
      <c r="K38" s="88"/>
      <c r="L38" s="88"/>
      <c r="M38" s="88"/>
      <c r="N38" s="88"/>
      <c r="O38" s="88"/>
      <c r="P38" s="88"/>
      <c r="Q38" s="88"/>
      <c r="R38" s="88"/>
      <c r="S38" s="88"/>
      <c r="T38" s="88"/>
      <c r="U38" s="88"/>
      <c r="V38" s="88"/>
      <c r="W38" s="88"/>
      <c r="X38" s="88"/>
      <c r="AA38" s="773"/>
      <c r="AB38" s="774"/>
      <c r="AC38" s="765">
        <f>'報告書（事業主控）'!AC38</f>
        <v>0</v>
      </c>
      <c r="AD38" s="766"/>
      <c r="AE38" s="766"/>
      <c r="AF38" s="766"/>
      <c r="AG38" s="766"/>
      <c r="AH38" s="767"/>
      <c r="AI38" s="792">
        <f>'報告書（事業主控）'!AI38</f>
        <v>0</v>
      </c>
      <c r="AJ38" s="793"/>
      <c r="AK38" s="793"/>
      <c r="AL38" s="793"/>
      <c r="AM38" s="793"/>
      <c r="AN38" s="793"/>
      <c r="AO38" s="779" t="s">
        <v>79</v>
      </c>
      <c r="AP38" s="781">
        <f>'報告書（事業主控）'!AP38</f>
        <v>0</v>
      </c>
      <c r="AQ38" s="782"/>
      <c r="AR38" s="782"/>
      <c r="AS38" s="783"/>
    </row>
    <row r="39" spans="2:45" ht="15.95" customHeight="1">
      <c r="D39" s="130"/>
      <c r="E39" s="127"/>
      <c r="F39" s="88"/>
      <c r="G39" s="88"/>
      <c r="H39" s="88"/>
      <c r="I39" s="88"/>
      <c r="J39" s="88"/>
      <c r="K39" s="88"/>
      <c r="L39" s="88"/>
      <c r="M39" s="88"/>
      <c r="N39" s="88"/>
      <c r="O39" s="88"/>
      <c r="P39" s="88"/>
      <c r="Q39" s="88"/>
      <c r="R39" s="88"/>
      <c r="S39" s="88"/>
      <c r="T39" s="88"/>
      <c r="U39" s="88"/>
      <c r="V39" s="88"/>
      <c r="W39" s="88"/>
      <c r="X39" s="88"/>
      <c r="AA39" s="775"/>
      <c r="AB39" s="776"/>
      <c r="AC39" s="768"/>
      <c r="AD39" s="769"/>
      <c r="AE39" s="769"/>
      <c r="AF39" s="769"/>
      <c r="AG39" s="769"/>
      <c r="AH39" s="770"/>
      <c r="AI39" s="794"/>
      <c r="AJ39" s="795"/>
      <c r="AK39" s="795"/>
      <c r="AL39" s="795"/>
      <c r="AM39" s="795"/>
      <c r="AN39" s="795"/>
      <c r="AO39" s="780"/>
      <c r="AP39" s="784"/>
      <c r="AQ39" s="785"/>
      <c r="AR39" s="785"/>
      <c r="AS39" s="786"/>
    </row>
    <row r="40" spans="2:45" ht="9" customHeight="1">
      <c r="D40" s="130"/>
      <c r="E40" s="127"/>
      <c r="F40" s="88"/>
      <c r="G40" s="88"/>
      <c r="H40" s="88"/>
      <c r="I40" s="88"/>
      <c r="J40" s="88"/>
      <c r="K40" s="88"/>
      <c r="L40" s="88"/>
      <c r="M40" s="88"/>
      <c r="N40" s="88"/>
      <c r="O40" s="88"/>
      <c r="P40" s="88"/>
      <c r="Q40" s="88"/>
      <c r="R40" s="88"/>
      <c r="S40" s="88"/>
      <c r="T40" s="88"/>
      <c r="U40" s="88"/>
      <c r="V40" s="88"/>
      <c r="W40" s="88"/>
      <c r="X40" s="88"/>
      <c r="AA40" s="132"/>
      <c r="AB40" s="132"/>
      <c r="AC40" s="133"/>
      <c r="AD40" s="133"/>
      <c r="AE40" s="133"/>
      <c r="AF40" s="133"/>
      <c r="AG40" s="133"/>
      <c r="AH40" s="133"/>
      <c r="AI40" s="133"/>
      <c r="AJ40" s="133"/>
      <c r="AK40" s="133"/>
      <c r="AL40" s="133"/>
      <c r="AM40" s="133"/>
      <c r="AN40" s="133"/>
      <c r="AO40" s="94"/>
      <c r="AP40" s="133"/>
      <c r="AQ40" s="134"/>
      <c r="AR40" s="134"/>
      <c r="AS40" s="134"/>
    </row>
    <row r="41" spans="2:45" ht="9" customHeight="1">
      <c r="AQ41" s="135"/>
      <c r="AR41" s="135"/>
      <c r="AS41" s="135"/>
    </row>
    <row r="42" spans="2:45" ht="7.5" customHeight="1">
      <c r="X42" s="86"/>
      <c r="Y42" s="86"/>
      <c r="Z42" s="87"/>
      <c r="AA42" s="87"/>
      <c r="AB42" s="87"/>
      <c r="AC42" s="87"/>
      <c r="AD42" s="87"/>
      <c r="AE42" s="87"/>
      <c r="AF42" s="87"/>
      <c r="AG42" s="87"/>
      <c r="AH42" s="87"/>
      <c r="AI42" s="87"/>
      <c r="AJ42" s="87"/>
      <c r="AK42" s="87"/>
      <c r="AL42" s="87"/>
      <c r="AM42" s="87"/>
      <c r="AN42" s="87"/>
      <c r="AO42" s="87"/>
      <c r="AP42" s="87"/>
      <c r="AQ42" s="87"/>
      <c r="AR42" s="87"/>
      <c r="AS42" s="87"/>
    </row>
    <row r="43" spans="2:45" ht="10.5" customHeight="1">
      <c r="X43" s="86"/>
      <c r="Y43" s="86"/>
      <c r="Z43" s="87"/>
      <c r="AA43" s="87"/>
      <c r="AB43" s="87"/>
      <c r="AC43" s="87"/>
      <c r="AD43" s="87"/>
      <c r="AE43" s="87"/>
      <c r="AF43" s="87"/>
      <c r="AG43" s="87"/>
      <c r="AH43" s="87"/>
      <c r="AI43" s="87"/>
      <c r="AJ43" s="87"/>
      <c r="AK43" s="87"/>
      <c r="AL43" s="87"/>
      <c r="AM43" s="87"/>
      <c r="AN43" s="87"/>
      <c r="AO43" s="87"/>
      <c r="AP43" s="87"/>
      <c r="AQ43" s="87"/>
      <c r="AR43" s="87"/>
      <c r="AS43" s="87"/>
    </row>
    <row r="44" spans="2:45" ht="5.25" customHeight="1">
      <c r="X44" s="86"/>
      <c r="Y44" s="86"/>
      <c r="Z44" s="87"/>
      <c r="AA44" s="87"/>
      <c r="AB44" s="87"/>
      <c r="AC44" s="87"/>
      <c r="AD44" s="87"/>
      <c r="AE44" s="87"/>
      <c r="AF44" s="87"/>
      <c r="AG44" s="87"/>
      <c r="AH44" s="87"/>
      <c r="AI44" s="87"/>
      <c r="AJ44" s="87"/>
      <c r="AK44" s="87"/>
      <c r="AL44" s="87"/>
      <c r="AM44" s="87"/>
      <c r="AN44" s="87"/>
      <c r="AO44" s="87"/>
      <c r="AP44" s="87"/>
      <c r="AQ44" s="87"/>
      <c r="AR44" s="87"/>
      <c r="AS44" s="87"/>
    </row>
    <row r="45" spans="2:45" ht="5.25" customHeight="1">
      <c r="X45" s="86"/>
      <c r="Y45" s="86"/>
      <c r="Z45" s="87"/>
      <c r="AA45" s="87"/>
      <c r="AB45" s="87"/>
      <c r="AC45" s="87"/>
      <c r="AD45" s="87"/>
      <c r="AE45" s="87"/>
      <c r="AF45" s="87"/>
      <c r="AG45" s="87"/>
      <c r="AH45" s="87"/>
      <c r="AI45" s="87"/>
      <c r="AJ45" s="87"/>
      <c r="AK45" s="87"/>
      <c r="AL45" s="87"/>
      <c r="AM45" s="87"/>
      <c r="AN45" s="87"/>
      <c r="AO45" s="87"/>
      <c r="AP45" s="87"/>
      <c r="AQ45" s="87"/>
      <c r="AR45" s="87"/>
      <c r="AS45" s="87"/>
    </row>
    <row r="46" spans="2:45" ht="5.25" customHeight="1">
      <c r="X46" s="86"/>
      <c r="Y46" s="86"/>
      <c r="Z46" s="87"/>
      <c r="AA46" s="87"/>
      <c r="AB46" s="87"/>
      <c r="AC46" s="87"/>
      <c r="AD46" s="87"/>
      <c r="AE46" s="87"/>
      <c r="AF46" s="87"/>
      <c r="AG46" s="87"/>
      <c r="AH46" s="87"/>
      <c r="AI46" s="87"/>
      <c r="AJ46" s="87"/>
      <c r="AK46" s="87"/>
      <c r="AL46" s="87"/>
      <c r="AM46" s="87"/>
      <c r="AN46" s="87"/>
      <c r="AO46" s="87"/>
      <c r="AP46" s="87"/>
      <c r="AQ46" s="87"/>
      <c r="AR46" s="87"/>
      <c r="AS46" s="87"/>
    </row>
    <row r="47" spans="2:45" ht="5.25" customHeight="1">
      <c r="X47" s="86"/>
      <c r="Y47" s="86"/>
      <c r="Z47" s="87"/>
      <c r="AA47" s="87"/>
      <c r="AB47" s="87"/>
      <c r="AC47" s="87"/>
      <c r="AD47" s="87"/>
      <c r="AE47" s="87"/>
      <c r="AF47" s="87"/>
      <c r="AG47" s="87"/>
      <c r="AH47" s="87"/>
      <c r="AI47" s="87"/>
      <c r="AJ47" s="87"/>
      <c r="AK47" s="87"/>
      <c r="AL47" s="87"/>
      <c r="AM47" s="87"/>
      <c r="AN47" s="87"/>
      <c r="AO47" s="87"/>
      <c r="AP47" s="87"/>
      <c r="AQ47" s="87"/>
      <c r="AR47" s="87"/>
      <c r="AS47" s="87"/>
    </row>
    <row r="48" spans="2:45" ht="17.25" customHeight="1">
      <c r="B48" s="88" t="s">
        <v>53</v>
      </c>
      <c r="L48" s="87"/>
      <c r="M48" s="87"/>
      <c r="N48" s="87"/>
      <c r="O48" s="87"/>
      <c r="P48" s="87"/>
      <c r="Q48" s="87"/>
      <c r="R48" s="87"/>
      <c r="S48" s="89"/>
      <c r="T48" s="89"/>
      <c r="U48" s="89"/>
      <c r="V48" s="89"/>
      <c r="W48" s="89"/>
      <c r="X48" s="87"/>
      <c r="Y48" s="87"/>
      <c r="Z48" s="87"/>
      <c r="AA48" s="87"/>
      <c r="AB48" s="87"/>
      <c r="AC48" s="87"/>
      <c r="AL48" s="90"/>
      <c r="AM48" s="90"/>
      <c r="AN48" s="90"/>
      <c r="AO48" s="90"/>
    </row>
    <row r="49" spans="2:46" ht="12.75" customHeight="1">
      <c r="L49" s="87"/>
      <c r="M49" s="91"/>
      <c r="N49" s="91"/>
      <c r="O49" s="91"/>
      <c r="P49" s="91"/>
      <c r="Q49" s="91"/>
      <c r="R49" s="91"/>
      <c r="S49" s="91"/>
      <c r="T49" s="92"/>
      <c r="U49" s="92"/>
      <c r="V49" s="92"/>
      <c r="W49" s="92"/>
      <c r="X49" s="92"/>
      <c r="Y49" s="92"/>
      <c r="Z49" s="92"/>
      <c r="AA49" s="91"/>
      <c r="AB49" s="91"/>
      <c r="AC49" s="91"/>
      <c r="AL49" s="90"/>
      <c r="AM49" s="600" t="s">
        <v>273</v>
      </c>
      <c r="AN49" s="601"/>
      <c r="AO49" s="601"/>
      <c r="AP49" s="602"/>
    </row>
    <row r="50" spans="2:46" ht="12.75" customHeight="1">
      <c r="L50" s="87"/>
      <c r="M50" s="91"/>
      <c r="N50" s="91"/>
      <c r="O50" s="91"/>
      <c r="P50" s="91"/>
      <c r="Q50" s="91"/>
      <c r="R50" s="91"/>
      <c r="S50" s="91"/>
      <c r="T50" s="92"/>
      <c r="U50" s="92"/>
      <c r="V50" s="92"/>
      <c r="W50" s="92"/>
      <c r="X50" s="92"/>
      <c r="Y50" s="92"/>
      <c r="Z50" s="92"/>
      <c r="AA50" s="91"/>
      <c r="AB50" s="91"/>
      <c r="AC50" s="91"/>
      <c r="AL50" s="90"/>
      <c r="AM50" s="603"/>
      <c r="AN50" s="604"/>
      <c r="AO50" s="604"/>
      <c r="AP50" s="605"/>
    </row>
    <row r="51" spans="2:46" ht="12.75" customHeight="1">
      <c r="L51" s="87"/>
      <c r="M51" s="91"/>
      <c r="N51" s="91"/>
      <c r="O51" s="91"/>
      <c r="P51" s="91"/>
      <c r="Q51" s="91"/>
      <c r="R51" s="91"/>
      <c r="S51" s="91"/>
      <c r="T51" s="91"/>
      <c r="U51" s="91"/>
      <c r="V51" s="91"/>
      <c r="W51" s="91"/>
      <c r="X51" s="91"/>
      <c r="Y51" s="91"/>
      <c r="Z51" s="91"/>
      <c r="AA51" s="91"/>
      <c r="AB51" s="91"/>
      <c r="AC51" s="91"/>
      <c r="AL51" s="90"/>
      <c r="AM51" s="90"/>
      <c r="AN51" s="334"/>
      <c r="AO51" s="334"/>
    </row>
    <row r="52" spans="2:46" ht="6" customHeight="1">
      <c r="L52" s="87"/>
      <c r="M52" s="91"/>
      <c r="N52" s="91"/>
      <c r="O52" s="91"/>
      <c r="P52" s="91"/>
      <c r="Q52" s="91"/>
      <c r="R52" s="91"/>
      <c r="S52" s="91"/>
      <c r="T52" s="91"/>
      <c r="U52" s="91"/>
      <c r="V52" s="91"/>
      <c r="W52" s="91"/>
      <c r="X52" s="91"/>
      <c r="Y52" s="91"/>
      <c r="Z52" s="91"/>
      <c r="AA52" s="91"/>
      <c r="AB52" s="91"/>
      <c r="AC52" s="91"/>
      <c r="AL52" s="90"/>
      <c r="AM52" s="90"/>
    </row>
    <row r="53" spans="2:46" ht="12.75" customHeight="1">
      <c r="B53" s="688" t="s">
        <v>2</v>
      </c>
      <c r="C53" s="689"/>
      <c r="D53" s="689"/>
      <c r="E53" s="689"/>
      <c r="F53" s="689"/>
      <c r="G53" s="689"/>
      <c r="H53" s="689"/>
      <c r="I53" s="689"/>
      <c r="J53" s="691" t="s">
        <v>10</v>
      </c>
      <c r="K53" s="691"/>
      <c r="L53" s="93" t="s">
        <v>3</v>
      </c>
      <c r="M53" s="691" t="s">
        <v>11</v>
      </c>
      <c r="N53" s="691"/>
      <c r="O53" s="692" t="s">
        <v>12</v>
      </c>
      <c r="P53" s="691"/>
      <c r="Q53" s="691"/>
      <c r="R53" s="691"/>
      <c r="S53" s="691"/>
      <c r="T53" s="691"/>
      <c r="U53" s="691" t="s">
        <v>13</v>
      </c>
      <c r="V53" s="691"/>
      <c r="W53" s="691"/>
      <c r="X53" s="87"/>
      <c r="Y53" s="87"/>
      <c r="Z53" s="87"/>
      <c r="AA53" s="87"/>
      <c r="AB53" s="87"/>
      <c r="AC53" s="87"/>
      <c r="AD53" s="94"/>
      <c r="AE53" s="94"/>
      <c r="AF53" s="94"/>
      <c r="AG53" s="94"/>
      <c r="AH53" s="94"/>
      <c r="AI53" s="94"/>
      <c r="AJ53" s="94"/>
      <c r="AK53" s="87"/>
      <c r="AL53" s="491">
        <f ca="1">$AL$9</f>
        <v>30</v>
      </c>
      <c r="AM53" s="347"/>
      <c r="AN53" s="678" t="s">
        <v>4</v>
      </c>
      <c r="AO53" s="678"/>
      <c r="AP53" s="347">
        <v>2</v>
      </c>
      <c r="AQ53" s="347"/>
      <c r="AR53" s="678" t="s">
        <v>5</v>
      </c>
      <c r="AS53" s="679"/>
      <c r="AT53" s="87"/>
    </row>
    <row r="54" spans="2:46" ht="13.5" customHeight="1">
      <c r="B54" s="689"/>
      <c r="C54" s="689"/>
      <c r="D54" s="689"/>
      <c r="E54" s="689"/>
      <c r="F54" s="689"/>
      <c r="G54" s="689"/>
      <c r="H54" s="689"/>
      <c r="I54" s="689"/>
      <c r="J54" s="463">
        <f>$J$10</f>
        <v>0</v>
      </c>
      <c r="K54" s="460">
        <f>$K$10</f>
        <v>0</v>
      </c>
      <c r="L54" s="465">
        <f>$L$10</f>
        <v>0</v>
      </c>
      <c r="M54" s="468">
        <f>$M$10</f>
        <v>0</v>
      </c>
      <c r="N54" s="460">
        <f>$N$10</f>
        <v>0</v>
      </c>
      <c r="O54" s="468">
        <f>$O$10</f>
        <v>0</v>
      </c>
      <c r="P54" s="457">
        <f>$P$10</f>
        <v>0</v>
      </c>
      <c r="Q54" s="457">
        <f>$Q$10</f>
        <v>0</v>
      </c>
      <c r="R54" s="457">
        <f>$R$10</f>
        <v>0</v>
      </c>
      <c r="S54" s="457">
        <f>$S$10</f>
        <v>0</v>
      </c>
      <c r="T54" s="460">
        <f>$T$10</f>
        <v>0</v>
      </c>
      <c r="U54" s="468">
        <f>$U$10</f>
        <v>0</v>
      </c>
      <c r="V54" s="457">
        <f>$V$10</f>
        <v>0</v>
      </c>
      <c r="W54" s="460">
        <f>$W$10</f>
        <v>0</v>
      </c>
      <c r="X54" s="87"/>
      <c r="Y54" s="87"/>
      <c r="Z54" s="87"/>
      <c r="AA54" s="87"/>
      <c r="AB54" s="87"/>
      <c r="AC54" s="87"/>
      <c r="AD54" s="94"/>
      <c r="AE54" s="94"/>
      <c r="AF54" s="94"/>
      <c r="AG54" s="94"/>
      <c r="AH54" s="94"/>
      <c r="AI54" s="94"/>
      <c r="AJ54" s="94"/>
      <c r="AK54" s="87"/>
      <c r="AL54" s="348"/>
      <c r="AM54" s="349"/>
      <c r="AN54" s="700"/>
      <c r="AO54" s="700"/>
      <c r="AP54" s="349"/>
      <c r="AQ54" s="349"/>
      <c r="AR54" s="700"/>
      <c r="AS54" s="701"/>
      <c r="AT54" s="87"/>
    </row>
    <row r="55" spans="2:46" ht="9" customHeight="1">
      <c r="B55" s="689"/>
      <c r="C55" s="689"/>
      <c r="D55" s="689"/>
      <c r="E55" s="689"/>
      <c r="F55" s="689"/>
      <c r="G55" s="689"/>
      <c r="H55" s="689"/>
      <c r="I55" s="689"/>
      <c r="J55" s="464"/>
      <c r="K55" s="461"/>
      <c r="L55" s="466"/>
      <c r="M55" s="469"/>
      <c r="N55" s="461"/>
      <c r="O55" s="469"/>
      <c r="P55" s="458"/>
      <c r="Q55" s="458"/>
      <c r="R55" s="458"/>
      <c r="S55" s="458"/>
      <c r="T55" s="461"/>
      <c r="U55" s="469"/>
      <c r="V55" s="458"/>
      <c r="W55" s="461"/>
      <c r="X55" s="87"/>
      <c r="Y55" s="87"/>
      <c r="Z55" s="87"/>
      <c r="AA55" s="87"/>
      <c r="AB55" s="87"/>
      <c r="AC55" s="87"/>
      <c r="AD55" s="94"/>
      <c r="AE55" s="94"/>
      <c r="AF55" s="94"/>
      <c r="AG55" s="94"/>
      <c r="AH55" s="94"/>
      <c r="AI55" s="94"/>
      <c r="AJ55" s="94"/>
      <c r="AK55" s="87"/>
      <c r="AL55" s="350"/>
      <c r="AM55" s="351"/>
      <c r="AN55" s="681"/>
      <c r="AO55" s="681"/>
      <c r="AP55" s="351"/>
      <c r="AQ55" s="351"/>
      <c r="AR55" s="681"/>
      <c r="AS55" s="682"/>
      <c r="AT55" s="87"/>
    </row>
    <row r="56" spans="2:46" ht="6" customHeight="1">
      <c r="B56" s="690"/>
      <c r="C56" s="690"/>
      <c r="D56" s="690"/>
      <c r="E56" s="690"/>
      <c r="F56" s="690"/>
      <c r="G56" s="690"/>
      <c r="H56" s="690"/>
      <c r="I56" s="690"/>
      <c r="J56" s="464"/>
      <c r="K56" s="462"/>
      <c r="L56" s="467"/>
      <c r="M56" s="470"/>
      <c r="N56" s="462"/>
      <c r="O56" s="470"/>
      <c r="P56" s="459"/>
      <c r="Q56" s="459"/>
      <c r="R56" s="459"/>
      <c r="S56" s="459"/>
      <c r="T56" s="462"/>
      <c r="U56" s="470"/>
      <c r="V56" s="459"/>
      <c r="W56" s="462"/>
      <c r="X56" s="87"/>
      <c r="Y56" s="87"/>
      <c r="Z56" s="87"/>
      <c r="AA56" s="87"/>
      <c r="AB56" s="87"/>
      <c r="AC56" s="87"/>
      <c r="AD56" s="87"/>
      <c r="AE56" s="87"/>
      <c r="AF56" s="87"/>
      <c r="AG56" s="87"/>
      <c r="AH56" s="87"/>
      <c r="AI56" s="87"/>
      <c r="AJ56" s="87"/>
      <c r="AK56" s="87"/>
      <c r="AT56" s="87"/>
    </row>
    <row r="57" spans="2:46" ht="15" customHeight="1">
      <c r="B57" s="650" t="s">
        <v>54</v>
      </c>
      <c r="C57" s="651"/>
      <c r="D57" s="651"/>
      <c r="E57" s="651"/>
      <c r="F57" s="651"/>
      <c r="G57" s="651"/>
      <c r="H57" s="651"/>
      <c r="I57" s="652"/>
      <c r="J57" s="650" t="s">
        <v>6</v>
      </c>
      <c r="K57" s="651"/>
      <c r="L57" s="651"/>
      <c r="M57" s="651"/>
      <c r="N57" s="659"/>
      <c r="O57" s="662" t="s">
        <v>55</v>
      </c>
      <c r="P57" s="651"/>
      <c r="Q57" s="651"/>
      <c r="R57" s="651"/>
      <c r="S57" s="651"/>
      <c r="T57" s="651"/>
      <c r="U57" s="652"/>
      <c r="V57" s="95" t="s">
        <v>56</v>
      </c>
      <c r="W57" s="96"/>
      <c r="X57" s="96"/>
      <c r="Y57" s="708" t="s">
        <v>57</v>
      </c>
      <c r="Z57" s="708"/>
      <c r="AA57" s="708"/>
      <c r="AB57" s="708"/>
      <c r="AC57" s="708"/>
      <c r="AD57" s="708"/>
      <c r="AE57" s="708"/>
      <c r="AF57" s="708"/>
      <c r="AG57" s="708"/>
      <c r="AH57" s="708"/>
      <c r="AI57" s="96"/>
      <c r="AJ57" s="96"/>
      <c r="AK57" s="97"/>
      <c r="AL57" s="709" t="s">
        <v>58</v>
      </c>
      <c r="AM57" s="709"/>
      <c r="AN57" s="710" t="s">
        <v>65</v>
      </c>
      <c r="AO57" s="710"/>
      <c r="AP57" s="710"/>
      <c r="AQ57" s="710"/>
      <c r="AR57" s="710"/>
      <c r="AS57" s="711"/>
      <c r="AT57" s="87"/>
    </row>
    <row r="58" spans="2:46" ht="13.5" customHeight="1">
      <c r="B58" s="653"/>
      <c r="C58" s="654"/>
      <c r="D58" s="654"/>
      <c r="E58" s="654"/>
      <c r="F58" s="654"/>
      <c r="G58" s="654"/>
      <c r="H58" s="654"/>
      <c r="I58" s="655"/>
      <c r="J58" s="653"/>
      <c r="K58" s="654"/>
      <c r="L58" s="654"/>
      <c r="M58" s="654"/>
      <c r="N58" s="660"/>
      <c r="O58" s="663"/>
      <c r="P58" s="654"/>
      <c r="Q58" s="654"/>
      <c r="R58" s="654"/>
      <c r="S58" s="654"/>
      <c r="T58" s="654"/>
      <c r="U58" s="655"/>
      <c r="V58" s="712" t="s">
        <v>7</v>
      </c>
      <c r="W58" s="713"/>
      <c r="X58" s="713"/>
      <c r="Y58" s="714"/>
      <c r="Z58" s="665" t="s">
        <v>16</v>
      </c>
      <c r="AA58" s="666"/>
      <c r="AB58" s="666"/>
      <c r="AC58" s="667"/>
      <c r="AD58" s="671" t="s">
        <v>17</v>
      </c>
      <c r="AE58" s="672"/>
      <c r="AF58" s="672"/>
      <c r="AG58" s="673"/>
      <c r="AH58" s="677" t="s">
        <v>91</v>
      </c>
      <c r="AI58" s="678"/>
      <c r="AJ58" s="678"/>
      <c r="AK58" s="679"/>
      <c r="AL58" s="718" t="s">
        <v>59</v>
      </c>
      <c r="AM58" s="718"/>
      <c r="AN58" s="694" t="s">
        <v>19</v>
      </c>
      <c r="AO58" s="695"/>
      <c r="AP58" s="695"/>
      <c r="AQ58" s="695"/>
      <c r="AR58" s="696"/>
      <c r="AS58" s="697"/>
      <c r="AT58" s="87"/>
    </row>
    <row r="59" spans="2:46" ht="13.5" customHeight="1">
      <c r="B59" s="787"/>
      <c r="C59" s="788"/>
      <c r="D59" s="788"/>
      <c r="E59" s="788"/>
      <c r="F59" s="788"/>
      <c r="G59" s="788"/>
      <c r="H59" s="788"/>
      <c r="I59" s="789"/>
      <c r="J59" s="787"/>
      <c r="K59" s="788"/>
      <c r="L59" s="788"/>
      <c r="M59" s="788"/>
      <c r="N59" s="790"/>
      <c r="O59" s="791"/>
      <c r="P59" s="788"/>
      <c r="Q59" s="788"/>
      <c r="R59" s="788"/>
      <c r="S59" s="788"/>
      <c r="T59" s="788"/>
      <c r="U59" s="789"/>
      <c r="V59" s="715"/>
      <c r="W59" s="716"/>
      <c r="X59" s="716"/>
      <c r="Y59" s="717"/>
      <c r="Z59" s="668"/>
      <c r="AA59" s="669"/>
      <c r="AB59" s="669"/>
      <c r="AC59" s="670"/>
      <c r="AD59" s="674"/>
      <c r="AE59" s="675"/>
      <c r="AF59" s="675"/>
      <c r="AG59" s="676"/>
      <c r="AH59" s="680"/>
      <c r="AI59" s="681"/>
      <c r="AJ59" s="681"/>
      <c r="AK59" s="682"/>
      <c r="AL59" s="719"/>
      <c r="AM59" s="719"/>
      <c r="AN59" s="698"/>
      <c r="AO59" s="698"/>
      <c r="AP59" s="698"/>
      <c r="AQ59" s="698"/>
      <c r="AR59" s="698"/>
      <c r="AS59" s="699"/>
      <c r="AT59" s="87"/>
    </row>
    <row r="60" spans="2:46" ht="18" customHeight="1">
      <c r="B60" s="683">
        <f>'報告書（事業主控）'!B60</f>
        <v>0</v>
      </c>
      <c r="C60" s="684"/>
      <c r="D60" s="684"/>
      <c r="E60" s="684"/>
      <c r="F60" s="684"/>
      <c r="G60" s="684"/>
      <c r="H60" s="684"/>
      <c r="I60" s="685"/>
      <c r="J60" s="683">
        <f>'報告書（事業主控）'!J60</f>
        <v>0</v>
      </c>
      <c r="K60" s="684"/>
      <c r="L60" s="684"/>
      <c r="M60" s="684"/>
      <c r="N60" s="686"/>
      <c r="O60" s="108">
        <f>'報告書（事業主控）'!O60</f>
        <v>0</v>
      </c>
      <c r="P60" s="109" t="s">
        <v>48</v>
      </c>
      <c r="Q60" s="108">
        <f>'報告書（事業主控）'!Q60</f>
        <v>0</v>
      </c>
      <c r="R60" s="109" t="s">
        <v>49</v>
      </c>
      <c r="S60" s="108">
        <f>'報告書（事業主控）'!S60</f>
        <v>0</v>
      </c>
      <c r="T60" s="687" t="s">
        <v>50</v>
      </c>
      <c r="U60" s="687"/>
      <c r="V60" s="623">
        <f>'報告書（事業主控）'!V60</f>
        <v>0</v>
      </c>
      <c r="W60" s="624"/>
      <c r="X60" s="624"/>
      <c r="Y60" s="98" t="s">
        <v>8</v>
      </c>
      <c r="Z60" s="72"/>
      <c r="AA60" s="115"/>
      <c r="AB60" s="115"/>
      <c r="AC60" s="98" t="s">
        <v>8</v>
      </c>
      <c r="AD60" s="72"/>
      <c r="AE60" s="115"/>
      <c r="AF60" s="115"/>
      <c r="AG60" s="111" t="s">
        <v>8</v>
      </c>
      <c r="AH60" s="647">
        <f>'報告書（事業主控）'!AH60</f>
        <v>0</v>
      </c>
      <c r="AI60" s="648"/>
      <c r="AJ60" s="648"/>
      <c r="AK60" s="649"/>
      <c r="AL60" s="72"/>
      <c r="AM60" s="73"/>
      <c r="AN60" s="625">
        <f>'報告書（事業主控）'!AN60</f>
        <v>0</v>
      </c>
      <c r="AO60" s="626"/>
      <c r="AP60" s="626"/>
      <c r="AQ60" s="626"/>
      <c r="AR60" s="626"/>
      <c r="AS60" s="111" t="s">
        <v>8</v>
      </c>
      <c r="AT60" s="87"/>
    </row>
    <row r="61" spans="2:46" ht="18" customHeight="1">
      <c r="B61" s="617"/>
      <c r="C61" s="618"/>
      <c r="D61" s="618"/>
      <c r="E61" s="618"/>
      <c r="F61" s="618"/>
      <c r="G61" s="618"/>
      <c r="H61" s="618"/>
      <c r="I61" s="619"/>
      <c r="J61" s="617"/>
      <c r="K61" s="618"/>
      <c r="L61" s="618"/>
      <c r="M61" s="618"/>
      <c r="N61" s="621"/>
      <c r="O61" s="117">
        <f>'報告書（事業主控）'!O61</f>
        <v>0</v>
      </c>
      <c r="P61" s="118" t="s">
        <v>48</v>
      </c>
      <c r="Q61" s="117">
        <f>'報告書（事業主控）'!Q61</f>
        <v>0</v>
      </c>
      <c r="R61" s="118" t="s">
        <v>49</v>
      </c>
      <c r="S61" s="117">
        <f>'報告書（事業主控）'!S61</f>
        <v>0</v>
      </c>
      <c r="T61" s="628" t="s">
        <v>51</v>
      </c>
      <c r="U61" s="628"/>
      <c r="V61" s="611">
        <f>'報告書（事業主控）'!V61</f>
        <v>0</v>
      </c>
      <c r="W61" s="612"/>
      <c r="X61" s="612"/>
      <c r="Y61" s="612"/>
      <c r="Z61" s="611">
        <f>'報告書（事業主控）'!Z61</f>
        <v>0</v>
      </c>
      <c r="AA61" s="612"/>
      <c r="AB61" s="612"/>
      <c r="AC61" s="612"/>
      <c r="AD61" s="611">
        <f>'報告書（事業主控）'!AD61</f>
        <v>0</v>
      </c>
      <c r="AE61" s="612"/>
      <c r="AF61" s="612"/>
      <c r="AG61" s="613"/>
      <c r="AH61" s="607">
        <f>'報告書（事業主控）'!AH61</f>
        <v>0</v>
      </c>
      <c r="AI61" s="608"/>
      <c r="AJ61" s="608"/>
      <c r="AK61" s="609"/>
      <c r="AL61" s="400">
        <f>'報告書（事業主控）'!AL61</f>
        <v>0</v>
      </c>
      <c r="AM61" s="610"/>
      <c r="AN61" s="611">
        <f>'報告書（事業主控）'!AN61</f>
        <v>0</v>
      </c>
      <c r="AO61" s="612"/>
      <c r="AP61" s="612"/>
      <c r="AQ61" s="612"/>
      <c r="AR61" s="612"/>
      <c r="AS61" s="77"/>
      <c r="AT61" s="87"/>
    </row>
    <row r="62" spans="2:46" ht="18" customHeight="1">
      <c r="B62" s="614">
        <f>'報告書（事業主控）'!B62</f>
        <v>0</v>
      </c>
      <c r="C62" s="615"/>
      <c r="D62" s="615"/>
      <c r="E62" s="615"/>
      <c r="F62" s="615"/>
      <c r="G62" s="615"/>
      <c r="H62" s="615"/>
      <c r="I62" s="616"/>
      <c r="J62" s="614">
        <f>'報告書（事業主控）'!J62</f>
        <v>0</v>
      </c>
      <c r="K62" s="615"/>
      <c r="L62" s="615"/>
      <c r="M62" s="615"/>
      <c r="N62" s="620"/>
      <c r="O62" s="112">
        <f>'報告書（事業主控）'!O62</f>
        <v>0</v>
      </c>
      <c r="P62" s="94" t="s">
        <v>48</v>
      </c>
      <c r="Q62" s="112">
        <f>'報告書（事業主控）'!Q62</f>
        <v>0</v>
      </c>
      <c r="R62" s="94" t="s">
        <v>49</v>
      </c>
      <c r="S62" s="112">
        <f>'報告書（事業主控）'!S62</f>
        <v>0</v>
      </c>
      <c r="T62" s="622" t="s">
        <v>50</v>
      </c>
      <c r="U62" s="622"/>
      <c r="V62" s="623">
        <f>'報告書（事業主控）'!V62</f>
        <v>0</v>
      </c>
      <c r="W62" s="624"/>
      <c r="X62" s="624"/>
      <c r="Y62" s="99"/>
      <c r="Z62" s="72"/>
      <c r="AA62" s="115"/>
      <c r="AB62" s="115"/>
      <c r="AC62" s="99"/>
      <c r="AD62" s="72"/>
      <c r="AE62" s="115"/>
      <c r="AF62" s="115"/>
      <c r="AG62" s="99"/>
      <c r="AH62" s="625">
        <f>'報告書（事業主控）'!AH62</f>
        <v>0</v>
      </c>
      <c r="AI62" s="626"/>
      <c r="AJ62" s="626"/>
      <c r="AK62" s="627"/>
      <c r="AL62" s="72"/>
      <c r="AM62" s="73"/>
      <c r="AN62" s="625">
        <f>'報告書（事業主控）'!AN62</f>
        <v>0</v>
      </c>
      <c r="AO62" s="626"/>
      <c r="AP62" s="626"/>
      <c r="AQ62" s="626"/>
      <c r="AR62" s="626"/>
      <c r="AS62" s="116"/>
      <c r="AT62" s="87"/>
    </row>
    <row r="63" spans="2:46" ht="18" customHeight="1">
      <c r="B63" s="617"/>
      <c r="C63" s="618"/>
      <c r="D63" s="618"/>
      <c r="E63" s="618"/>
      <c r="F63" s="618"/>
      <c r="G63" s="618"/>
      <c r="H63" s="618"/>
      <c r="I63" s="619"/>
      <c r="J63" s="617"/>
      <c r="K63" s="618"/>
      <c r="L63" s="618"/>
      <c r="M63" s="618"/>
      <c r="N63" s="621"/>
      <c r="O63" s="117">
        <f>'報告書（事業主控）'!O63</f>
        <v>0</v>
      </c>
      <c r="P63" s="118" t="s">
        <v>48</v>
      </c>
      <c r="Q63" s="117">
        <f>'報告書（事業主控）'!Q63</f>
        <v>0</v>
      </c>
      <c r="R63" s="118" t="s">
        <v>49</v>
      </c>
      <c r="S63" s="117">
        <f>'報告書（事業主控）'!S63</f>
        <v>0</v>
      </c>
      <c r="T63" s="628" t="s">
        <v>51</v>
      </c>
      <c r="U63" s="628"/>
      <c r="V63" s="607">
        <f>'報告書（事業主控）'!V63</f>
        <v>0</v>
      </c>
      <c r="W63" s="608"/>
      <c r="X63" s="608"/>
      <c r="Y63" s="608"/>
      <c r="Z63" s="607">
        <f>'報告書（事業主控）'!Z63</f>
        <v>0</v>
      </c>
      <c r="AA63" s="608"/>
      <c r="AB63" s="608"/>
      <c r="AC63" s="608"/>
      <c r="AD63" s="607">
        <f>'報告書（事業主控）'!AD63</f>
        <v>0</v>
      </c>
      <c r="AE63" s="608"/>
      <c r="AF63" s="608"/>
      <c r="AG63" s="608"/>
      <c r="AH63" s="607">
        <f>'報告書（事業主控）'!AH63</f>
        <v>0</v>
      </c>
      <c r="AI63" s="608"/>
      <c r="AJ63" s="608"/>
      <c r="AK63" s="609"/>
      <c r="AL63" s="400">
        <f>'報告書（事業主控）'!AL63</f>
        <v>0</v>
      </c>
      <c r="AM63" s="610"/>
      <c r="AN63" s="611">
        <f>'報告書（事業主控）'!AN63</f>
        <v>0</v>
      </c>
      <c r="AO63" s="612"/>
      <c r="AP63" s="612"/>
      <c r="AQ63" s="612"/>
      <c r="AR63" s="612"/>
      <c r="AS63" s="77"/>
      <c r="AT63" s="87"/>
    </row>
    <row r="64" spans="2:46" ht="18" customHeight="1">
      <c r="B64" s="614">
        <f>'報告書（事業主控）'!B64</f>
        <v>0</v>
      </c>
      <c r="C64" s="615"/>
      <c r="D64" s="615"/>
      <c r="E64" s="615"/>
      <c r="F64" s="615"/>
      <c r="G64" s="615"/>
      <c r="H64" s="615"/>
      <c r="I64" s="616"/>
      <c r="J64" s="614">
        <f>'報告書（事業主控）'!J64</f>
        <v>0</v>
      </c>
      <c r="K64" s="615"/>
      <c r="L64" s="615"/>
      <c r="M64" s="615"/>
      <c r="N64" s="620"/>
      <c r="O64" s="112">
        <f>'報告書（事業主控）'!O64</f>
        <v>0</v>
      </c>
      <c r="P64" s="94" t="s">
        <v>48</v>
      </c>
      <c r="Q64" s="112">
        <f>'報告書（事業主控）'!Q64</f>
        <v>0</v>
      </c>
      <c r="R64" s="94" t="s">
        <v>49</v>
      </c>
      <c r="S64" s="112">
        <f>'報告書（事業主控）'!S64</f>
        <v>0</v>
      </c>
      <c r="T64" s="622" t="s">
        <v>50</v>
      </c>
      <c r="U64" s="622"/>
      <c r="V64" s="623">
        <f>'報告書（事業主控）'!V64</f>
        <v>0</v>
      </c>
      <c r="W64" s="624"/>
      <c r="X64" s="624"/>
      <c r="Y64" s="99"/>
      <c r="Z64" s="72"/>
      <c r="AA64" s="115"/>
      <c r="AB64" s="115"/>
      <c r="AC64" s="99"/>
      <c r="AD64" s="72"/>
      <c r="AE64" s="115"/>
      <c r="AF64" s="115"/>
      <c r="AG64" s="99"/>
      <c r="AH64" s="625">
        <f>'報告書（事業主控）'!AH64</f>
        <v>0</v>
      </c>
      <c r="AI64" s="626"/>
      <c r="AJ64" s="626"/>
      <c r="AK64" s="627"/>
      <c r="AL64" s="72"/>
      <c r="AM64" s="73"/>
      <c r="AN64" s="625">
        <f>'報告書（事業主控）'!AN64</f>
        <v>0</v>
      </c>
      <c r="AO64" s="626"/>
      <c r="AP64" s="626"/>
      <c r="AQ64" s="626"/>
      <c r="AR64" s="626"/>
      <c r="AS64" s="116"/>
      <c r="AT64" s="87"/>
    </row>
    <row r="65" spans="2:46" ht="18" customHeight="1">
      <c r="B65" s="617"/>
      <c r="C65" s="618"/>
      <c r="D65" s="618"/>
      <c r="E65" s="618"/>
      <c r="F65" s="618"/>
      <c r="G65" s="618"/>
      <c r="H65" s="618"/>
      <c r="I65" s="619"/>
      <c r="J65" s="617"/>
      <c r="K65" s="618"/>
      <c r="L65" s="618"/>
      <c r="M65" s="618"/>
      <c r="N65" s="621"/>
      <c r="O65" s="117">
        <f>'報告書（事業主控）'!O65</f>
        <v>0</v>
      </c>
      <c r="P65" s="118" t="s">
        <v>48</v>
      </c>
      <c r="Q65" s="117">
        <f>'報告書（事業主控）'!Q65</f>
        <v>0</v>
      </c>
      <c r="R65" s="118" t="s">
        <v>49</v>
      </c>
      <c r="S65" s="117">
        <f>'報告書（事業主控）'!S65</f>
        <v>0</v>
      </c>
      <c r="T65" s="628" t="s">
        <v>51</v>
      </c>
      <c r="U65" s="628"/>
      <c r="V65" s="607">
        <f>'報告書（事業主控）'!V65</f>
        <v>0</v>
      </c>
      <c r="W65" s="608"/>
      <c r="X65" s="608"/>
      <c r="Y65" s="608"/>
      <c r="Z65" s="607">
        <f>'報告書（事業主控）'!Z65</f>
        <v>0</v>
      </c>
      <c r="AA65" s="608"/>
      <c r="AB65" s="608"/>
      <c r="AC65" s="608"/>
      <c r="AD65" s="607">
        <f>'報告書（事業主控）'!AD65</f>
        <v>0</v>
      </c>
      <c r="AE65" s="608"/>
      <c r="AF65" s="608"/>
      <c r="AG65" s="608"/>
      <c r="AH65" s="607">
        <f>'報告書（事業主控）'!AH65</f>
        <v>0</v>
      </c>
      <c r="AI65" s="608"/>
      <c r="AJ65" s="608"/>
      <c r="AK65" s="609"/>
      <c r="AL65" s="400">
        <f>'報告書（事業主控）'!AL65</f>
        <v>0</v>
      </c>
      <c r="AM65" s="610"/>
      <c r="AN65" s="611">
        <f>'報告書（事業主控）'!AN65</f>
        <v>0</v>
      </c>
      <c r="AO65" s="612"/>
      <c r="AP65" s="612"/>
      <c r="AQ65" s="612"/>
      <c r="AR65" s="612"/>
      <c r="AS65" s="77"/>
      <c r="AT65" s="87"/>
    </row>
    <row r="66" spans="2:46" ht="18" customHeight="1">
      <c r="B66" s="614">
        <f>'報告書（事業主控）'!B66</f>
        <v>0</v>
      </c>
      <c r="C66" s="615"/>
      <c r="D66" s="615"/>
      <c r="E66" s="615"/>
      <c r="F66" s="615"/>
      <c r="G66" s="615"/>
      <c r="H66" s="615"/>
      <c r="I66" s="616"/>
      <c r="J66" s="614">
        <f>'報告書（事業主控）'!J66</f>
        <v>0</v>
      </c>
      <c r="K66" s="615"/>
      <c r="L66" s="615"/>
      <c r="M66" s="615"/>
      <c r="N66" s="620"/>
      <c r="O66" s="112">
        <f>'報告書（事業主控）'!O66</f>
        <v>0</v>
      </c>
      <c r="P66" s="94" t="s">
        <v>48</v>
      </c>
      <c r="Q66" s="112">
        <f>'報告書（事業主控）'!Q66</f>
        <v>0</v>
      </c>
      <c r="R66" s="94" t="s">
        <v>49</v>
      </c>
      <c r="S66" s="112">
        <f>'報告書（事業主控）'!S66</f>
        <v>0</v>
      </c>
      <c r="T66" s="622" t="s">
        <v>50</v>
      </c>
      <c r="U66" s="622"/>
      <c r="V66" s="623">
        <f>'報告書（事業主控）'!V66</f>
        <v>0</v>
      </c>
      <c r="W66" s="624"/>
      <c r="X66" s="624"/>
      <c r="Y66" s="99"/>
      <c r="Z66" s="72"/>
      <c r="AA66" s="115"/>
      <c r="AB66" s="115"/>
      <c r="AC66" s="99"/>
      <c r="AD66" s="72"/>
      <c r="AE66" s="115"/>
      <c r="AF66" s="115"/>
      <c r="AG66" s="99"/>
      <c r="AH66" s="625">
        <f>'報告書（事業主控）'!AH66</f>
        <v>0</v>
      </c>
      <c r="AI66" s="626"/>
      <c r="AJ66" s="626"/>
      <c r="AK66" s="627"/>
      <c r="AL66" s="72"/>
      <c r="AM66" s="73"/>
      <c r="AN66" s="625">
        <f>'報告書（事業主控）'!AN66</f>
        <v>0</v>
      </c>
      <c r="AO66" s="626"/>
      <c r="AP66" s="626"/>
      <c r="AQ66" s="626"/>
      <c r="AR66" s="626"/>
      <c r="AS66" s="116"/>
      <c r="AT66" s="87"/>
    </row>
    <row r="67" spans="2:46" ht="18" customHeight="1">
      <c r="B67" s="617"/>
      <c r="C67" s="618"/>
      <c r="D67" s="618"/>
      <c r="E67" s="618"/>
      <c r="F67" s="618"/>
      <c r="G67" s="618"/>
      <c r="H67" s="618"/>
      <c r="I67" s="619"/>
      <c r="J67" s="617"/>
      <c r="K67" s="618"/>
      <c r="L67" s="618"/>
      <c r="M67" s="618"/>
      <c r="N67" s="621"/>
      <c r="O67" s="117">
        <f>'報告書（事業主控）'!O67</f>
        <v>0</v>
      </c>
      <c r="P67" s="118" t="s">
        <v>48</v>
      </c>
      <c r="Q67" s="117">
        <f>'報告書（事業主控）'!Q67</f>
        <v>0</v>
      </c>
      <c r="R67" s="118" t="s">
        <v>49</v>
      </c>
      <c r="S67" s="117">
        <f>'報告書（事業主控）'!S67</f>
        <v>0</v>
      </c>
      <c r="T67" s="628" t="s">
        <v>51</v>
      </c>
      <c r="U67" s="628"/>
      <c r="V67" s="607">
        <f>'報告書（事業主控）'!V67</f>
        <v>0</v>
      </c>
      <c r="W67" s="608"/>
      <c r="X67" s="608"/>
      <c r="Y67" s="608"/>
      <c r="Z67" s="607">
        <f>'報告書（事業主控）'!Z67</f>
        <v>0</v>
      </c>
      <c r="AA67" s="608"/>
      <c r="AB67" s="608"/>
      <c r="AC67" s="608"/>
      <c r="AD67" s="607">
        <f>'報告書（事業主控）'!AD67</f>
        <v>0</v>
      </c>
      <c r="AE67" s="608"/>
      <c r="AF67" s="608"/>
      <c r="AG67" s="608"/>
      <c r="AH67" s="607">
        <f>'報告書（事業主控）'!AH67</f>
        <v>0</v>
      </c>
      <c r="AI67" s="608"/>
      <c r="AJ67" s="608"/>
      <c r="AK67" s="609"/>
      <c r="AL67" s="400">
        <f>'報告書（事業主控）'!AL67</f>
        <v>0</v>
      </c>
      <c r="AM67" s="610"/>
      <c r="AN67" s="611">
        <f>'報告書（事業主控）'!AN67</f>
        <v>0</v>
      </c>
      <c r="AO67" s="612"/>
      <c r="AP67" s="612"/>
      <c r="AQ67" s="612"/>
      <c r="AR67" s="612"/>
      <c r="AS67" s="77"/>
      <c r="AT67" s="87"/>
    </row>
    <row r="68" spans="2:46" ht="18" customHeight="1">
      <c r="B68" s="614">
        <f>'報告書（事業主控）'!B68</f>
        <v>0</v>
      </c>
      <c r="C68" s="615"/>
      <c r="D68" s="615"/>
      <c r="E68" s="615"/>
      <c r="F68" s="615"/>
      <c r="G68" s="615"/>
      <c r="H68" s="615"/>
      <c r="I68" s="616"/>
      <c r="J68" s="614">
        <f>'報告書（事業主控）'!J68</f>
        <v>0</v>
      </c>
      <c r="K68" s="615"/>
      <c r="L68" s="615"/>
      <c r="M68" s="615"/>
      <c r="N68" s="620"/>
      <c r="O68" s="112">
        <f>'報告書（事業主控）'!O68</f>
        <v>0</v>
      </c>
      <c r="P68" s="94" t="s">
        <v>48</v>
      </c>
      <c r="Q68" s="112">
        <f>'報告書（事業主控）'!Q68</f>
        <v>0</v>
      </c>
      <c r="R68" s="94" t="s">
        <v>49</v>
      </c>
      <c r="S68" s="112">
        <f>'報告書（事業主控）'!S68</f>
        <v>0</v>
      </c>
      <c r="T68" s="622" t="s">
        <v>50</v>
      </c>
      <c r="U68" s="622"/>
      <c r="V68" s="623">
        <f>'報告書（事業主控）'!V68</f>
        <v>0</v>
      </c>
      <c r="W68" s="624"/>
      <c r="X68" s="624"/>
      <c r="Y68" s="99"/>
      <c r="Z68" s="72"/>
      <c r="AA68" s="115"/>
      <c r="AB68" s="115"/>
      <c r="AC68" s="99"/>
      <c r="AD68" s="72"/>
      <c r="AE68" s="115"/>
      <c r="AF68" s="115"/>
      <c r="AG68" s="99"/>
      <c r="AH68" s="625">
        <f>'報告書（事業主控）'!AH68</f>
        <v>0</v>
      </c>
      <c r="AI68" s="626"/>
      <c r="AJ68" s="626"/>
      <c r="AK68" s="627"/>
      <c r="AL68" s="72"/>
      <c r="AM68" s="73"/>
      <c r="AN68" s="625">
        <f>'報告書（事業主控）'!AN68</f>
        <v>0</v>
      </c>
      <c r="AO68" s="626"/>
      <c r="AP68" s="626"/>
      <c r="AQ68" s="626"/>
      <c r="AR68" s="626"/>
      <c r="AS68" s="116"/>
      <c r="AT68" s="87"/>
    </row>
    <row r="69" spans="2:46" ht="18" customHeight="1">
      <c r="B69" s="617"/>
      <c r="C69" s="618"/>
      <c r="D69" s="618"/>
      <c r="E69" s="618"/>
      <c r="F69" s="618"/>
      <c r="G69" s="618"/>
      <c r="H69" s="618"/>
      <c r="I69" s="619"/>
      <c r="J69" s="617"/>
      <c r="K69" s="618"/>
      <c r="L69" s="618"/>
      <c r="M69" s="618"/>
      <c r="N69" s="621"/>
      <c r="O69" s="117">
        <f>'報告書（事業主控）'!O69</f>
        <v>0</v>
      </c>
      <c r="P69" s="118" t="s">
        <v>48</v>
      </c>
      <c r="Q69" s="117">
        <f>'報告書（事業主控）'!Q69</f>
        <v>0</v>
      </c>
      <c r="R69" s="118" t="s">
        <v>49</v>
      </c>
      <c r="S69" s="117">
        <f>'報告書（事業主控）'!S69</f>
        <v>0</v>
      </c>
      <c r="T69" s="628" t="s">
        <v>51</v>
      </c>
      <c r="U69" s="628"/>
      <c r="V69" s="607">
        <f>'報告書（事業主控）'!V69</f>
        <v>0</v>
      </c>
      <c r="W69" s="608"/>
      <c r="X69" s="608"/>
      <c r="Y69" s="608"/>
      <c r="Z69" s="607">
        <f>'報告書（事業主控）'!Z69</f>
        <v>0</v>
      </c>
      <c r="AA69" s="608"/>
      <c r="AB69" s="608"/>
      <c r="AC69" s="608"/>
      <c r="AD69" s="607">
        <f>'報告書（事業主控）'!AD69</f>
        <v>0</v>
      </c>
      <c r="AE69" s="608"/>
      <c r="AF69" s="608"/>
      <c r="AG69" s="608"/>
      <c r="AH69" s="607">
        <f>'報告書（事業主控）'!AH69</f>
        <v>0</v>
      </c>
      <c r="AI69" s="608"/>
      <c r="AJ69" s="608"/>
      <c r="AK69" s="609"/>
      <c r="AL69" s="400">
        <f>'報告書（事業主控）'!AL69</f>
        <v>0</v>
      </c>
      <c r="AM69" s="610"/>
      <c r="AN69" s="611">
        <f>'報告書（事業主控）'!AN69</f>
        <v>0</v>
      </c>
      <c r="AO69" s="612"/>
      <c r="AP69" s="612"/>
      <c r="AQ69" s="612"/>
      <c r="AR69" s="612"/>
      <c r="AS69" s="77"/>
      <c r="AT69" s="87"/>
    </row>
    <row r="70" spans="2:46" ht="18" customHeight="1">
      <c r="B70" s="614">
        <f>'報告書（事業主控）'!B70</f>
        <v>0</v>
      </c>
      <c r="C70" s="615"/>
      <c r="D70" s="615"/>
      <c r="E70" s="615"/>
      <c r="F70" s="615"/>
      <c r="G70" s="615"/>
      <c r="H70" s="615"/>
      <c r="I70" s="616"/>
      <c r="J70" s="614">
        <f>'報告書（事業主控）'!J70</f>
        <v>0</v>
      </c>
      <c r="K70" s="615"/>
      <c r="L70" s="615"/>
      <c r="M70" s="615"/>
      <c r="N70" s="620"/>
      <c r="O70" s="112">
        <f>'報告書（事業主控）'!O70</f>
        <v>0</v>
      </c>
      <c r="P70" s="94" t="s">
        <v>48</v>
      </c>
      <c r="Q70" s="112">
        <f>'報告書（事業主控）'!Q70</f>
        <v>0</v>
      </c>
      <c r="R70" s="94" t="s">
        <v>49</v>
      </c>
      <c r="S70" s="112">
        <f>'報告書（事業主控）'!S70</f>
        <v>0</v>
      </c>
      <c r="T70" s="622" t="s">
        <v>50</v>
      </c>
      <c r="U70" s="622"/>
      <c r="V70" s="623">
        <f>'報告書（事業主控）'!V70</f>
        <v>0</v>
      </c>
      <c r="W70" s="624"/>
      <c r="X70" s="624"/>
      <c r="Y70" s="99"/>
      <c r="Z70" s="72"/>
      <c r="AA70" s="115"/>
      <c r="AB70" s="115"/>
      <c r="AC70" s="99"/>
      <c r="AD70" s="72"/>
      <c r="AE70" s="115"/>
      <c r="AF70" s="115"/>
      <c r="AG70" s="99"/>
      <c r="AH70" s="625">
        <f>'報告書（事業主控）'!AH70</f>
        <v>0</v>
      </c>
      <c r="AI70" s="626"/>
      <c r="AJ70" s="626"/>
      <c r="AK70" s="627"/>
      <c r="AL70" s="72"/>
      <c r="AM70" s="73"/>
      <c r="AN70" s="625">
        <f>'報告書（事業主控）'!AN70</f>
        <v>0</v>
      </c>
      <c r="AO70" s="626"/>
      <c r="AP70" s="626"/>
      <c r="AQ70" s="626"/>
      <c r="AR70" s="626"/>
      <c r="AS70" s="116"/>
      <c r="AT70" s="87"/>
    </row>
    <row r="71" spans="2:46" ht="18" customHeight="1">
      <c r="B71" s="617"/>
      <c r="C71" s="618"/>
      <c r="D71" s="618"/>
      <c r="E71" s="618"/>
      <c r="F71" s="618"/>
      <c r="G71" s="618"/>
      <c r="H71" s="618"/>
      <c r="I71" s="619"/>
      <c r="J71" s="617"/>
      <c r="K71" s="618"/>
      <c r="L71" s="618"/>
      <c r="M71" s="618"/>
      <c r="N71" s="621"/>
      <c r="O71" s="117">
        <f>'報告書（事業主控）'!O71</f>
        <v>0</v>
      </c>
      <c r="P71" s="118" t="s">
        <v>48</v>
      </c>
      <c r="Q71" s="117">
        <f>'報告書（事業主控）'!Q71</f>
        <v>0</v>
      </c>
      <c r="R71" s="118" t="s">
        <v>49</v>
      </c>
      <c r="S71" s="117">
        <f>'報告書（事業主控）'!S71</f>
        <v>0</v>
      </c>
      <c r="T71" s="628" t="s">
        <v>51</v>
      </c>
      <c r="U71" s="628"/>
      <c r="V71" s="607">
        <f>'報告書（事業主控）'!V71</f>
        <v>0</v>
      </c>
      <c r="W71" s="608"/>
      <c r="X71" s="608"/>
      <c r="Y71" s="608"/>
      <c r="Z71" s="607">
        <f>'報告書（事業主控）'!Z71</f>
        <v>0</v>
      </c>
      <c r="AA71" s="608"/>
      <c r="AB71" s="608"/>
      <c r="AC71" s="608"/>
      <c r="AD71" s="607">
        <f>'報告書（事業主控）'!AD71</f>
        <v>0</v>
      </c>
      <c r="AE71" s="608"/>
      <c r="AF71" s="608"/>
      <c r="AG71" s="608"/>
      <c r="AH71" s="607">
        <f>'報告書（事業主控）'!AH71</f>
        <v>0</v>
      </c>
      <c r="AI71" s="608"/>
      <c r="AJ71" s="608"/>
      <c r="AK71" s="609"/>
      <c r="AL71" s="400">
        <f>'報告書（事業主控）'!AL71</f>
        <v>0</v>
      </c>
      <c r="AM71" s="610"/>
      <c r="AN71" s="611">
        <f>'報告書（事業主控）'!AN71</f>
        <v>0</v>
      </c>
      <c r="AO71" s="612"/>
      <c r="AP71" s="612"/>
      <c r="AQ71" s="612"/>
      <c r="AR71" s="612"/>
      <c r="AS71" s="77"/>
      <c r="AT71" s="87"/>
    </row>
    <row r="72" spans="2:46" ht="18" customHeight="1">
      <c r="B72" s="614">
        <f>'報告書（事業主控）'!B72</f>
        <v>0</v>
      </c>
      <c r="C72" s="615"/>
      <c r="D72" s="615"/>
      <c r="E72" s="615"/>
      <c r="F72" s="615"/>
      <c r="G72" s="615"/>
      <c r="H72" s="615"/>
      <c r="I72" s="616"/>
      <c r="J72" s="614">
        <f>'報告書（事業主控）'!J72</f>
        <v>0</v>
      </c>
      <c r="K72" s="615"/>
      <c r="L72" s="615"/>
      <c r="M72" s="615"/>
      <c r="N72" s="620"/>
      <c r="O72" s="112">
        <f>'報告書（事業主控）'!O72</f>
        <v>0</v>
      </c>
      <c r="P72" s="94" t="s">
        <v>48</v>
      </c>
      <c r="Q72" s="112">
        <f>'報告書（事業主控）'!Q72</f>
        <v>0</v>
      </c>
      <c r="R72" s="94" t="s">
        <v>49</v>
      </c>
      <c r="S72" s="112">
        <f>'報告書（事業主控）'!S72</f>
        <v>0</v>
      </c>
      <c r="T72" s="622" t="s">
        <v>50</v>
      </c>
      <c r="U72" s="622"/>
      <c r="V72" s="623">
        <f>'報告書（事業主控）'!V72</f>
        <v>0</v>
      </c>
      <c r="W72" s="624"/>
      <c r="X72" s="624"/>
      <c r="Y72" s="99"/>
      <c r="Z72" s="72"/>
      <c r="AA72" s="115"/>
      <c r="AB72" s="115"/>
      <c r="AC72" s="99"/>
      <c r="AD72" s="72"/>
      <c r="AE72" s="115"/>
      <c r="AF72" s="115"/>
      <c r="AG72" s="99"/>
      <c r="AH72" s="625">
        <f>'報告書（事業主控）'!AH72</f>
        <v>0</v>
      </c>
      <c r="AI72" s="626"/>
      <c r="AJ72" s="626"/>
      <c r="AK72" s="627"/>
      <c r="AL72" s="72"/>
      <c r="AM72" s="73"/>
      <c r="AN72" s="625">
        <f>'報告書（事業主控）'!AN72</f>
        <v>0</v>
      </c>
      <c r="AO72" s="626"/>
      <c r="AP72" s="626"/>
      <c r="AQ72" s="626"/>
      <c r="AR72" s="626"/>
      <c r="AS72" s="116"/>
      <c r="AT72" s="87"/>
    </row>
    <row r="73" spans="2:46" ht="18" customHeight="1">
      <c r="B73" s="617"/>
      <c r="C73" s="618"/>
      <c r="D73" s="618"/>
      <c r="E73" s="618"/>
      <c r="F73" s="618"/>
      <c r="G73" s="618"/>
      <c r="H73" s="618"/>
      <c r="I73" s="619"/>
      <c r="J73" s="617"/>
      <c r="K73" s="618"/>
      <c r="L73" s="618"/>
      <c r="M73" s="618"/>
      <c r="N73" s="621"/>
      <c r="O73" s="117">
        <f>'報告書（事業主控）'!O73</f>
        <v>0</v>
      </c>
      <c r="P73" s="118" t="s">
        <v>48</v>
      </c>
      <c r="Q73" s="117">
        <f>'報告書（事業主控）'!Q73</f>
        <v>0</v>
      </c>
      <c r="R73" s="118" t="s">
        <v>49</v>
      </c>
      <c r="S73" s="117">
        <f>'報告書（事業主控）'!S73</f>
        <v>0</v>
      </c>
      <c r="T73" s="628" t="s">
        <v>51</v>
      </c>
      <c r="U73" s="628"/>
      <c r="V73" s="607">
        <f>'報告書（事業主控）'!V73</f>
        <v>0</v>
      </c>
      <c r="W73" s="608"/>
      <c r="X73" s="608"/>
      <c r="Y73" s="608"/>
      <c r="Z73" s="607">
        <f>'報告書（事業主控）'!Z73</f>
        <v>0</v>
      </c>
      <c r="AA73" s="608"/>
      <c r="AB73" s="608"/>
      <c r="AC73" s="608"/>
      <c r="AD73" s="607">
        <f>'報告書（事業主控）'!AD73</f>
        <v>0</v>
      </c>
      <c r="AE73" s="608"/>
      <c r="AF73" s="608"/>
      <c r="AG73" s="608"/>
      <c r="AH73" s="607">
        <f>'報告書（事業主控）'!AH73</f>
        <v>0</v>
      </c>
      <c r="AI73" s="608"/>
      <c r="AJ73" s="608"/>
      <c r="AK73" s="609"/>
      <c r="AL73" s="400">
        <f>'報告書（事業主控）'!AL73</f>
        <v>0</v>
      </c>
      <c r="AM73" s="610"/>
      <c r="AN73" s="611">
        <f>'報告書（事業主控）'!AN73</f>
        <v>0</v>
      </c>
      <c r="AO73" s="612"/>
      <c r="AP73" s="612"/>
      <c r="AQ73" s="612"/>
      <c r="AR73" s="612"/>
      <c r="AS73" s="77"/>
      <c r="AT73" s="87"/>
    </row>
    <row r="74" spans="2:46" ht="18" customHeight="1">
      <c r="B74" s="614">
        <f>'報告書（事業主控）'!B74</f>
        <v>0</v>
      </c>
      <c r="C74" s="615"/>
      <c r="D74" s="615"/>
      <c r="E74" s="615"/>
      <c r="F74" s="615"/>
      <c r="G74" s="615"/>
      <c r="H74" s="615"/>
      <c r="I74" s="616"/>
      <c r="J74" s="614">
        <f>'報告書（事業主控）'!J74</f>
        <v>0</v>
      </c>
      <c r="K74" s="615"/>
      <c r="L74" s="615"/>
      <c r="M74" s="615"/>
      <c r="N74" s="620"/>
      <c r="O74" s="112">
        <f>'報告書（事業主控）'!O74</f>
        <v>0</v>
      </c>
      <c r="P74" s="94" t="s">
        <v>48</v>
      </c>
      <c r="Q74" s="112">
        <f>'報告書（事業主控）'!Q74</f>
        <v>0</v>
      </c>
      <c r="R74" s="94" t="s">
        <v>49</v>
      </c>
      <c r="S74" s="112">
        <f>'報告書（事業主控）'!S74</f>
        <v>0</v>
      </c>
      <c r="T74" s="622" t="s">
        <v>50</v>
      </c>
      <c r="U74" s="622"/>
      <c r="V74" s="623">
        <f>'報告書（事業主控）'!V74</f>
        <v>0</v>
      </c>
      <c r="W74" s="624"/>
      <c r="X74" s="624"/>
      <c r="Y74" s="99"/>
      <c r="Z74" s="72"/>
      <c r="AA74" s="115"/>
      <c r="AB74" s="115"/>
      <c r="AC74" s="99"/>
      <c r="AD74" s="72"/>
      <c r="AE74" s="115"/>
      <c r="AF74" s="115"/>
      <c r="AG74" s="99"/>
      <c r="AH74" s="625">
        <f>'報告書（事業主控）'!AH74</f>
        <v>0</v>
      </c>
      <c r="AI74" s="626"/>
      <c r="AJ74" s="626"/>
      <c r="AK74" s="627"/>
      <c r="AL74" s="72"/>
      <c r="AM74" s="73"/>
      <c r="AN74" s="625">
        <f>'報告書（事業主控）'!AN74</f>
        <v>0</v>
      </c>
      <c r="AO74" s="626"/>
      <c r="AP74" s="626"/>
      <c r="AQ74" s="626"/>
      <c r="AR74" s="626"/>
      <c r="AS74" s="116"/>
      <c r="AT74" s="87"/>
    </row>
    <row r="75" spans="2:46" ht="18" customHeight="1">
      <c r="B75" s="617"/>
      <c r="C75" s="618"/>
      <c r="D75" s="618"/>
      <c r="E75" s="618"/>
      <c r="F75" s="618"/>
      <c r="G75" s="618"/>
      <c r="H75" s="618"/>
      <c r="I75" s="619"/>
      <c r="J75" s="617"/>
      <c r="K75" s="618"/>
      <c r="L75" s="618"/>
      <c r="M75" s="618"/>
      <c r="N75" s="621"/>
      <c r="O75" s="117">
        <f>'報告書（事業主控）'!O75</f>
        <v>0</v>
      </c>
      <c r="P75" s="118" t="s">
        <v>48</v>
      </c>
      <c r="Q75" s="117">
        <f>'報告書（事業主控）'!Q75</f>
        <v>0</v>
      </c>
      <c r="R75" s="118" t="s">
        <v>49</v>
      </c>
      <c r="S75" s="117">
        <f>'報告書（事業主控）'!S75</f>
        <v>0</v>
      </c>
      <c r="T75" s="628" t="s">
        <v>51</v>
      </c>
      <c r="U75" s="628"/>
      <c r="V75" s="607">
        <f>'報告書（事業主控）'!V75</f>
        <v>0</v>
      </c>
      <c r="W75" s="608"/>
      <c r="X75" s="608"/>
      <c r="Y75" s="608"/>
      <c r="Z75" s="607">
        <f>'報告書（事業主控）'!Z75</f>
        <v>0</v>
      </c>
      <c r="AA75" s="608"/>
      <c r="AB75" s="608"/>
      <c r="AC75" s="608"/>
      <c r="AD75" s="607">
        <f>'報告書（事業主控）'!AD75</f>
        <v>0</v>
      </c>
      <c r="AE75" s="608"/>
      <c r="AF75" s="608"/>
      <c r="AG75" s="608"/>
      <c r="AH75" s="607">
        <f>'報告書（事業主控）'!AH75</f>
        <v>0</v>
      </c>
      <c r="AI75" s="608"/>
      <c r="AJ75" s="608"/>
      <c r="AK75" s="609"/>
      <c r="AL75" s="400">
        <f>'報告書（事業主控）'!AL75</f>
        <v>0</v>
      </c>
      <c r="AM75" s="610"/>
      <c r="AN75" s="611">
        <f>'報告書（事業主控）'!AN75</f>
        <v>0</v>
      </c>
      <c r="AO75" s="612"/>
      <c r="AP75" s="612"/>
      <c r="AQ75" s="612"/>
      <c r="AR75" s="612"/>
      <c r="AS75" s="77"/>
      <c r="AT75" s="87"/>
    </row>
    <row r="76" spans="2:46" ht="18" customHeight="1">
      <c r="B76" s="614">
        <f>'報告書（事業主控）'!B76</f>
        <v>0</v>
      </c>
      <c r="C76" s="615"/>
      <c r="D76" s="615"/>
      <c r="E76" s="615"/>
      <c r="F76" s="615"/>
      <c r="G76" s="615"/>
      <c r="H76" s="615"/>
      <c r="I76" s="616"/>
      <c r="J76" s="614">
        <f>'報告書（事業主控）'!J76</f>
        <v>0</v>
      </c>
      <c r="K76" s="615"/>
      <c r="L76" s="615"/>
      <c r="M76" s="615"/>
      <c r="N76" s="620"/>
      <c r="O76" s="112">
        <f>'報告書（事業主控）'!O76</f>
        <v>0</v>
      </c>
      <c r="P76" s="94" t="s">
        <v>48</v>
      </c>
      <c r="Q76" s="112">
        <f>'報告書（事業主控）'!Q76</f>
        <v>0</v>
      </c>
      <c r="R76" s="94" t="s">
        <v>49</v>
      </c>
      <c r="S76" s="112">
        <f>'報告書（事業主控）'!S76</f>
        <v>0</v>
      </c>
      <c r="T76" s="622" t="s">
        <v>50</v>
      </c>
      <c r="U76" s="622"/>
      <c r="V76" s="623">
        <f>'報告書（事業主控）'!V76</f>
        <v>0</v>
      </c>
      <c r="W76" s="624"/>
      <c r="X76" s="624"/>
      <c r="Y76" s="99"/>
      <c r="Z76" s="72"/>
      <c r="AA76" s="115"/>
      <c r="AB76" s="115"/>
      <c r="AC76" s="99"/>
      <c r="AD76" s="72"/>
      <c r="AE76" s="115"/>
      <c r="AF76" s="115"/>
      <c r="AG76" s="99"/>
      <c r="AH76" s="625">
        <f>'報告書（事業主控）'!AH76</f>
        <v>0</v>
      </c>
      <c r="AI76" s="626"/>
      <c r="AJ76" s="626"/>
      <c r="AK76" s="627"/>
      <c r="AL76" s="72"/>
      <c r="AM76" s="73"/>
      <c r="AN76" s="625">
        <f>'報告書（事業主控）'!AN76</f>
        <v>0</v>
      </c>
      <c r="AO76" s="626"/>
      <c r="AP76" s="626"/>
      <c r="AQ76" s="626"/>
      <c r="AR76" s="626"/>
      <c r="AS76" s="116"/>
      <c r="AT76" s="87"/>
    </row>
    <row r="77" spans="2:46" ht="18" customHeight="1">
      <c r="B77" s="617"/>
      <c r="C77" s="618"/>
      <c r="D77" s="618"/>
      <c r="E77" s="618"/>
      <c r="F77" s="618"/>
      <c r="G77" s="618"/>
      <c r="H77" s="618"/>
      <c r="I77" s="619"/>
      <c r="J77" s="617"/>
      <c r="K77" s="618"/>
      <c r="L77" s="618"/>
      <c r="M77" s="618"/>
      <c r="N77" s="621"/>
      <c r="O77" s="117">
        <f>'報告書（事業主控）'!O77</f>
        <v>0</v>
      </c>
      <c r="P77" s="118" t="s">
        <v>48</v>
      </c>
      <c r="Q77" s="117">
        <f>'報告書（事業主控）'!Q77</f>
        <v>0</v>
      </c>
      <c r="R77" s="118" t="s">
        <v>49</v>
      </c>
      <c r="S77" s="117">
        <f>'報告書（事業主控）'!S77</f>
        <v>0</v>
      </c>
      <c r="T77" s="628" t="s">
        <v>51</v>
      </c>
      <c r="U77" s="628"/>
      <c r="V77" s="607">
        <f>'報告書（事業主控）'!V77</f>
        <v>0</v>
      </c>
      <c r="W77" s="608"/>
      <c r="X77" s="608"/>
      <c r="Y77" s="608"/>
      <c r="Z77" s="607">
        <f>'報告書（事業主控）'!Z77</f>
        <v>0</v>
      </c>
      <c r="AA77" s="608"/>
      <c r="AB77" s="608"/>
      <c r="AC77" s="608"/>
      <c r="AD77" s="607">
        <f>'報告書（事業主控）'!AD77</f>
        <v>0</v>
      </c>
      <c r="AE77" s="608"/>
      <c r="AF77" s="608"/>
      <c r="AG77" s="608"/>
      <c r="AH77" s="607">
        <f>'報告書（事業主控）'!AH77</f>
        <v>0</v>
      </c>
      <c r="AI77" s="608"/>
      <c r="AJ77" s="608"/>
      <c r="AK77" s="609"/>
      <c r="AL77" s="400">
        <f>'報告書（事業主控）'!AL77</f>
        <v>0</v>
      </c>
      <c r="AM77" s="610"/>
      <c r="AN77" s="611">
        <f>'報告書（事業主控）'!AN77</f>
        <v>0</v>
      </c>
      <c r="AO77" s="612"/>
      <c r="AP77" s="612"/>
      <c r="AQ77" s="612"/>
      <c r="AR77" s="612"/>
      <c r="AS77" s="77"/>
      <c r="AT77" s="87"/>
    </row>
    <row r="78" spans="2:46" ht="18" customHeight="1">
      <c r="B78" s="367" t="s">
        <v>90</v>
      </c>
      <c r="C78" s="368"/>
      <c r="D78" s="368"/>
      <c r="E78" s="369"/>
      <c r="F78" s="629">
        <f>'報告書（事業主控）'!F78</f>
        <v>0</v>
      </c>
      <c r="G78" s="630"/>
      <c r="H78" s="630"/>
      <c r="I78" s="630"/>
      <c r="J78" s="630"/>
      <c r="K78" s="630"/>
      <c r="L78" s="630"/>
      <c r="M78" s="630"/>
      <c r="N78" s="631"/>
      <c r="O78" s="638" t="s">
        <v>66</v>
      </c>
      <c r="P78" s="639"/>
      <c r="Q78" s="639"/>
      <c r="R78" s="639"/>
      <c r="S78" s="639"/>
      <c r="T78" s="639"/>
      <c r="U78" s="640"/>
      <c r="V78" s="625">
        <f>'報告書（事業主控）'!V78</f>
        <v>0</v>
      </c>
      <c r="W78" s="626"/>
      <c r="X78" s="626"/>
      <c r="Y78" s="627"/>
      <c r="Z78" s="72"/>
      <c r="AA78" s="115"/>
      <c r="AB78" s="115"/>
      <c r="AC78" s="99"/>
      <c r="AD78" s="72"/>
      <c r="AE78" s="115"/>
      <c r="AF78" s="115"/>
      <c r="AG78" s="99"/>
      <c r="AH78" s="625">
        <f>'報告書（事業主控）'!AH78</f>
        <v>0</v>
      </c>
      <c r="AI78" s="626"/>
      <c r="AJ78" s="626"/>
      <c r="AK78" s="627"/>
      <c r="AL78" s="72"/>
      <c r="AM78" s="73"/>
      <c r="AN78" s="625">
        <f>'報告書（事業主控）'!AN78</f>
        <v>0</v>
      </c>
      <c r="AO78" s="626"/>
      <c r="AP78" s="626"/>
      <c r="AQ78" s="626"/>
      <c r="AR78" s="626"/>
      <c r="AS78" s="116"/>
      <c r="AT78" s="87"/>
    </row>
    <row r="79" spans="2:46" ht="18" customHeight="1">
      <c r="B79" s="370"/>
      <c r="C79" s="371"/>
      <c r="D79" s="371"/>
      <c r="E79" s="372"/>
      <c r="F79" s="632"/>
      <c r="G79" s="633"/>
      <c r="H79" s="633"/>
      <c r="I79" s="633"/>
      <c r="J79" s="633"/>
      <c r="K79" s="633"/>
      <c r="L79" s="633"/>
      <c r="M79" s="633"/>
      <c r="N79" s="634"/>
      <c r="O79" s="641"/>
      <c r="P79" s="642"/>
      <c r="Q79" s="642"/>
      <c r="R79" s="642"/>
      <c r="S79" s="642"/>
      <c r="T79" s="642"/>
      <c r="U79" s="643"/>
      <c r="V79" s="473">
        <f>'報告書（事業主控）'!V79</f>
        <v>0</v>
      </c>
      <c r="W79" s="512"/>
      <c r="X79" s="512"/>
      <c r="Y79" s="515"/>
      <c r="Z79" s="473">
        <f>'報告書（事業主控）'!Z79</f>
        <v>0</v>
      </c>
      <c r="AA79" s="513"/>
      <c r="AB79" s="513"/>
      <c r="AC79" s="514"/>
      <c r="AD79" s="473">
        <f>'報告書（事業主控）'!AD79</f>
        <v>0</v>
      </c>
      <c r="AE79" s="513"/>
      <c r="AF79" s="513"/>
      <c r="AG79" s="514"/>
      <c r="AH79" s="473">
        <f>'報告書（事業主控）'!AH79</f>
        <v>0</v>
      </c>
      <c r="AI79" s="398"/>
      <c r="AJ79" s="398"/>
      <c r="AK79" s="398"/>
      <c r="AL79" s="286"/>
      <c r="AM79" s="287"/>
      <c r="AN79" s="473">
        <f>'報告書（事業主控）'!AN79</f>
        <v>0</v>
      </c>
      <c r="AO79" s="512"/>
      <c r="AP79" s="512"/>
      <c r="AQ79" s="512"/>
      <c r="AR79" s="512"/>
      <c r="AS79" s="275"/>
      <c r="AT79" s="87"/>
    </row>
    <row r="80" spans="2:46" ht="18" customHeight="1">
      <c r="B80" s="373"/>
      <c r="C80" s="374"/>
      <c r="D80" s="374"/>
      <c r="E80" s="375"/>
      <c r="F80" s="635"/>
      <c r="G80" s="636"/>
      <c r="H80" s="636"/>
      <c r="I80" s="636"/>
      <c r="J80" s="636"/>
      <c r="K80" s="636"/>
      <c r="L80" s="636"/>
      <c r="M80" s="636"/>
      <c r="N80" s="637"/>
      <c r="O80" s="644"/>
      <c r="P80" s="645"/>
      <c r="Q80" s="645"/>
      <c r="R80" s="645"/>
      <c r="S80" s="645"/>
      <c r="T80" s="645"/>
      <c r="U80" s="646"/>
      <c r="V80" s="611">
        <f>'報告書（事業主控）'!V80</f>
        <v>0</v>
      </c>
      <c r="W80" s="612"/>
      <c r="X80" s="612"/>
      <c r="Y80" s="613"/>
      <c r="Z80" s="611">
        <f>'報告書（事業主控）'!Z80</f>
        <v>0</v>
      </c>
      <c r="AA80" s="612"/>
      <c r="AB80" s="612"/>
      <c r="AC80" s="613"/>
      <c r="AD80" s="611">
        <f>'報告書（事業主控）'!AD80</f>
        <v>0</v>
      </c>
      <c r="AE80" s="612"/>
      <c r="AF80" s="612"/>
      <c r="AG80" s="613"/>
      <c r="AH80" s="611">
        <f>'報告書（事業主控）'!AH80</f>
        <v>0</v>
      </c>
      <c r="AI80" s="612"/>
      <c r="AJ80" s="612"/>
      <c r="AK80" s="613"/>
      <c r="AL80" s="76"/>
      <c r="AM80" s="77"/>
      <c r="AN80" s="611">
        <f>'報告書（事業主控）'!AN80</f>
        <v>0</v>
      </c>
      <c r="AO80" s="612"/>
      <c r="AP80" s="612"/>
      <c r="AQ80" s="612"/>
      <c r="AR80" s="612"/>
      <c r="AS80" s="77"/>
      <c r="AT80" s="87"/>
    </row>
    <row r="81" spans="2:46" ht="18" customHeight="1">
      <c r="AN81" s="606">
        <f>'報告書（事業主控）'!AN81</f>
        <v>0</v>
      </c>
      <c r="AO81" s="606"/>
      <c r="AP81" s="606"/>
      <c r="AQ81" s="606"/>
      <c r="AR81" s="606"/>
      <c r="AS81" s="87"/>
      <c r="AT81" s="87"/>
    </row>
    <row r="82" spans="2:46" ht="31.5" customHeight="1">
      <c r="AN82" s="136"/>
      <c r="AO82" s="136"/>
      <c r="AP82" s="136"/>
      <c r="AQ82" s="136"/>
      <c r="AR82" s="136"/>
      <c r="AS82" s="87"/>
      <c r="AT82" s="87"/>
    </row>
    <row r="83" spans="2:46" ht="7.5" customHeight="1">
      <c r="X83" s="86"/>
      <c r="Y83" s="86"/>
      <c r="Z83" s="87"/>
      <c r="AA83" s="87"/>
      <c r="AB83" s="87"/>
      <c r="AC83" s="87"/>
      <c r="AD83" s="87"/>
      <c r="AE83" s="87"/>
      <c r="AF83" s="87"/>
      <c r="AG83" s="87"/>
      <c r="AH83" s="87"/>
      <c r="AI83" s="87"/>
      <c r="AJ83" s="87"/>
      <c r="AK83" s="87"/>
      <c r="AL83" s="87"/>
      <c r="AM83" s="87"/>
      <c r="AN83" s="87"/>
      <c r="AO83" s="87"/>
      <c r="AP83" s="87"/>
      <c r="AQ83" s="87"/>
      <c r="AR83" s="87"/>
      <c r="AS83" s="87"/>
    </row>
    <row r="84" spans="2:46" ht="10.5" customHeight="1">
      <c r="X84" s="86"/>
      <c r="Y84" s="86"/>
      <c r="Z84" s="87"/>
      <c r="AA84" s="87"/>
      <c r="AB84" s="87"/>
      <c r="AC84" s="87"/>
      <c r="AD84" s="87"/>
      <c r="AE84" s="87"/>
      <c r="AF84" s="87"/>
      <c r="AG84" s="87"/>
      <c r="AH84" s="87"/>
      <c r="AI84" s="87"/>
      <c r="AJ84" s="87"/>
      <c r="AK84" s="87"/>
      <c r="AL84" s="87"/>
      <c r="AM84" s="87"/>
      <c r="AN84" s="87"/>
      <c r="AO84" s="87"/>
      <c r="AP84" s="87"/>
      <c r="AQ84" s="87"/>
      <c r="AR84" s="87"/>
      <c r="AS84" s="87"/>
    </row>
    <row r="85" spans="2:46" ht="5.25" customHeight="1">
      <c r="X85" s="86"/>
      <c r="Y85" s="86"/>
      <c r="Z85" s="87"/>
      <c r="AA85" s="87"/>
      <c r="AB85" s="87"/>
      <c r="AC85" s="87"/>
      <c r="AD85" s="87"/>
      <c r="AE85" s="87"/>
      <c r="AF85" s="87"/>
      <c r="AG85" s="87"/>
      <c r="AH85" s="87"/>
      <c r="AI85" s="87"/>
      <c r="AJ85" s="87"/>
      <c r="AK85" s="87"/>
      <c r="AL85" s="87"/>
      <c r="AM85" s="87"/>
      <c r="AN85" s="87"/>
      <c r="AO85" s="87"/>
      <c r="AP85" s="87"/>
      <c r="AQ85" s="87"/>
      <c r="AR85" s="87"/>
      <c r="AS85" s="87"/>
    </row>
    <row r="86" spans="2:46" ht="5.25" customHeight="1">
      <c r="X86" s="86"/>
      <c r="Y86" s="86"/>
      <c r="Z86" s="87"/>
      <c r="AA86" s="87"/>
      <c r="AB86" s="87"/>
      <c r="AC86" s="87"/>
      <c r="AD86" s="87"/>
      <c r="AE86" s="87"/>
      <c r="AF86" s="87"/>
      <c r="AG86" s="87"/>
      <c r="AH86" s="87"/>
      <c r="AI86" s="87"/>
      <c r="AJ86" s="87"/>
      <c r="AK86" s="87"/>
      <c r="AL86" s="87"/>
      <c r="AM86" s="87"/>
      <c r="AN86" s="87"/>
      <c r="AO86" s="87"/>
      <c r="AP86" s="87"/>
      <c r="AQ86" s="87"/>
      <c r="AR86" s="87"/>
      <c r="AS86" s="87"/>
    </row>
    <row r="87" spans="2:46" ht="5.25" customHeight="1">
      <c r="X87" s="86"/>
      <c r="Y87" s="86"/>
      <c r="Z87" s="87"/>
      <c r="AA87" s="87"/>
      <c r="AB87" s="87"/>
      <c r="AC87" s="87"/>
      <c r="AD87" s="87"/>
      <c r="AE87" s="87"/>
      <c r="AF87" s="87"/>
      <c r="AG87" s="87"/>
      <c r="AH87" s="87"/>
      <c r="AI87" s="87"/>
      <c r="AJ87" s="87"/>
      <c r="AK87" s="87"/>
      <c r="AL87" s="87"/>
      <c r="AM87" s="87"/>
      <c r="AN87" s="87"/>
      <c r="AO87" s="87"/>
      <c r="AP87" s="87"/>
      <c r="AQ87" s="87"/>
      <c r="AR87" s="87"/>
      <c r="AS87" s="87"/>
    </row>
    <row r="88" spans="2:46" ht="5.25" customHeight="1">
      <c r="X88" s="86"/>
      <c r="Y88" s="86"/>
      <c r="Z88" s="87"/>
      <c r="AA88" s="87"/>
      <c r="AB88" s="87"/>
      <c r="AC88" s="87"/>
      <c r="AD88" s="87"/>
      <c r="AE88" s="87"/>
      <c r="AF88" s="87"/>
      <c r="AG88" s="87"/>
      <c r="AH88" s="87"/>
      <c r="AI88" s="87"/>
      <c r="AJ88" s="87"/>
      <c r="AK88" s="87"/>
      <c r="AL88" s="87"/>
      <c r="AM88" s="87"/>
      <c r="AN88" s="87"/>
      <c r="AO88" s="87"/>
      <c r="AP88" s="87"/>
      <c r="AQ88" s="87"/>
      <c r="AR88" s="87"/>
      <c r="AS88" s="87"/>
    </row>
    <row r="89" spans="2:46" ht="17.25" customHeight="1">
      <c r="B89" s="88" t="s">
        <v>53</v>
      </c>
      <c r="L89" s="87"/>
      <c r="M89" s="87"/>
      <c r="N89" s="87"/>
      <c r="O89" s="87"/>
      <c r="P89" s="87"/>
      <c r="Q89" s="87"/>
      <c r="R89" s="87"/>
      <c r="S89" s="89"/>
      <c r="T89" s="89"/>
      <c r="U89" s="89"/>
      <c r="V89" s="89"/>
      <c r="W89" s="89"/>
      <c r="X89" s="87"/>
      <c r="Y89" s="87"/>
      <c r="Z89" s="87"/>
      <c r="AA89" s="87"/>
      <c r="AB89" s="87"/>
      <c r="AC89" s="87"/>
      <c r="AL89" s="90"/>
      <c r="AM89" s="90"/>
      <c r="AN89" s="90"/>
      <c r="AO89" s="90"/>
    </row>
    <row r="90" spans="2:46" ht="12.75" customHeight="1">
      <c r="L90" s="87"/>
      <c r="M90" s="91"/>
      <c r="N90" s="91"/>
      <c r="O90" s="91"/>
      <c r="P90" s="91"/>
      <c r="Q90" s="91"/>
      <c r="R90" s="91"/>
      <c r="S90" s="91"/>
      <c r="T90" s="92"/>
      <c r="U90" s="92"/>
      <c r="V90" s="92"/>
      <c r="W90" s="92"/>
      <c r="X90" s="92"/>
      <c r="Y90" s="92"/>
      <c r="Z90" s="92"/>
      <c r="AA90" s="91"/>
      <c r="AB90" s="91"/>
      <c r="AC90" s="91"/>
      <c r="AL90" s="90"/>
      <c r="AM90" s="600" t="s">
        <v>273</v>
      </c>
      <c r="AN90" s="601"/>
      <c r="AO90" s="601"/>
      <c r="AP90" s="602"/>
    </row>
    <row r="91" spans="2:46" ht="12.75" customHeight="1">
      <c r="L91" s="87"/>
      <c r="M91" s="91"/>
      <c r="N91" s="91"/>
      <c r="O91" s="91"/>
      <c r="P91" s="91"/>
      <c r="Q91" s="91"/>
      <c r="R91" s="91"/>
      <c r="S91" s="91"/>
      <c r="T91" s="92"/>
      <c r="U91" s="92"/>
      <c r="V91" s="92"/>
      <c r="W91" s="92"/>
      <c r="X91" s="92"/>
      <c r="Y91" s="92"/>
      <c r="Z91" s="92"/>
      <c r="AA91" s="91"/>
      <c r="AB91" s="91"/>
      <c r="AC91" s="91"/>
      <c r="AL91" s="90"/>
      <c r="AM91" s="603"/>
      <c r="AN91" s="604"/>
      <c r="AO91" s="604"/>
      <c r="AP91" s="605"/>
    </row>
    <row r="92" spans="2:46" ht="12.75" customHeight="1">
      <c r="L92" s="87"/>
      <c r="M92" s="91"/>
      <c r="N92" s="91"/>
      <c r="O92" s="91"/>
      <c r="P92" s="91"/>
      <c r="Q92" s="91"/>
      <c r="R92" s="91"/>
      <c r="S92" s="91"/>
      <c r="T92" s="91"/>
      <c r="U92" s="91"/>
      <c r="V92" s="91"/>
      <c r="W92" s="91"/>
      <c r="X92" s="91"/>
      <c r="Y92" s="91"/>
      <c r="Z92" s="91"/>
      <c r="AA92" s="91"/>
      <c r="AB92" s="91"/>
      <c r="AC92" s="91"/>
      <c r="AL92" s="90"/>
      <c r="AM92" s="90"/>
      <c r="AN92" s="334"/>
      <c r="AO92" s="334"/>
    </row>
    <row r="93" spans="2:46" ht="6" customHeight="1">
      <c r="L93" s="87"/>
      <c r="M93" s="91"/>
      <c r="N93" s="91"/>
      <c r="O93" s="91"/>
      <c r="P93" s="91"/>
      <c r="Q93" s="91"/>
      <c r="R93" s="91"/>
      <c r="S93" s="91"/>
      <c r="T93" s="91"/>
      <c r="U93" s="91"/>
      <c r="V93" s="91"/>
      <c r="W93" s="91"/>
      <c r="X93" s="91"/>
      <c r="Y93" s="91"/>
      <c r="Z93" s="91"/>
      <c r="AA93" s="91"/>
      <c r="AB93" s="91"/>
      <c r="AC93" s="91"/>
      <c r="AL93" s="90"/>
      <c r="AM93" s="90"/>
    </row>
    <row r="94" spans="2:46" ht="12.75" customHeight="1">
      <c r="B94" s="688" t="s">
        <v>2</v>
      </c>
      <c r="C94" s="689"/>
      <c r="D94" s="689"/>
      <c r="E94" s="689"/>
      <c r="F94" s="689"/>
      <c r="G94" s="689"/>
      <c r="H94" s="689"/>
      <c r="I94" s="689"/>
      <c r="J94" s="691" t="s">
        <v>10</v>
      </c>
      <c r="K94" s="691"/>
      <c r="L94" s="93" t="s">
        <v>3</v>
      </c>
      <c r="M94" s="691" t="s">
        <v>11</v>
      </c>
      <c r="N94" s="691"/>
      <c r="O94" s="692" t="s">
        <v>12</v>
      </c>
      <c r="P94" s="691"/>
      <c r="Q94" s="691"/>
      <c r="R94" s="691"/>
      <c r="S94" s="691"/>
      <c r="T94" s="691"/>
      <c r="U94" s="691" t="s">
        <v>13</v>
      </c>
      <c r="V94" s="691"/>
      <c r="W94" s="691"/>
      <c r="X94" s="87"/>
      <c r="Y94" s="87"/>
      <c r="Z94" s="87"/>
      <c r="AA94" s="87"/>
      <c r="AB94" s="87"/>
      <c r="AC94" s="87"/>
      <c r="AD94" s="94"/>
      <c r="AE94" s="94"/>
      <c r="AF94" s="94"/>
      <c r="AG94" s="94"/>
      <c r="AH94" s="94"/>
      <c r="AI94" s="94"/>
      <c r="AJ94" s="94"/>
      <c r="AK94" s="87"/>
      <c r="AL94" s="491">
        <f ca="1">$AL$9</f>
        <v>30</v>
      </c>
      <c r="AM94" s="347"/>
      <c r="AN94" s="678" t="s">
        <v>4</v>
      </c>
      <c r="AO94" s="678"/>
      <c r="AP94" s="347">
        <v>3</v>
      </c>
      <c r="AQ94" s="347"/>
      <c r="AR94" s="678" t="s">
        <v>5</v>
      </c>
      <c r="AS94" s="679"/>
      <c r="AT94" s="87"/>
    </row>
    <row r="95" spans="2:46" ht="13.5" customHeight="1">
      <c r="B95" s="689"/>
      <c r="C95" s="689"/>
      <c r="D95" s="689"/>
      <c r="E95" s="689"/>
      <c r="F95" s="689"/>
      <c r="G95" s="689"/>
      <c r="H95" s="689"/>
      <c r="I95" s="689"/>
      <c r="J95" s="463">
        <f>$J$10</f>
        <v>0</v>
      </c>
      <c r="K95" s="460">
        <f>$K$10</f>
        <v>0</v>
      </c>
      <c r="L95" s="465">
        <f>$L$10</f>
        <v>0</v>
      </c>
      <c r="M95" s="468">
        <f>$M$10</f>
        <v>0</v>
      </c>
      <c r="N95" s="460">
        <f>$N$10</f>
        <v>0</v>
      </c>
      <c r="O95" s="468">
        <f>$O$10</f>
        <v>0</v>
      </c>
      <c r="P95" s="457">
        <f>$P$10</f>
        <v>0</v>
      </c>
      <c r="Q95" s="457">
        <f>$Q$10</f>
        <v>0</v>
      </c>
      <c r="R95" s="457">
        <f>$R$10</f>
        <v>0</v>
      </c>
      <c r="S95" s="457">
        <f>$S$10</f>
        <v>0</v>
      </c>
      <c r="T95" s="460">
        <f>$T$10</f>
        <v>0</v>
      </c>
      <c r="U95" s="468">
        <f>$U$10</f>
        <v>0</v>
      </c>
      <c r="V95" s="457">
        <f>$V$10</f>
        <v>0</v>
      </c>
      <c r="W95" s="460">
        <f>$W$10</f>
        <v>0</v>
      </c>
      <c r="X95" s="87"/>
      <c r="Y95" s="87"/>
      <c r="Z95" s="87"/>
      <c r="AA95" s="87"/>
      <c r="AB95" s="87"/>
      <c r="AC95" s="87"/>
      <c r="AD95" s="94"/>
      <c r="AE95" s="94"/>
      <c r="AF95" s="94"/>
      <c r="AG95" s="94"/>
      <c r="AH95" s="94"/>
      <c r="AI95" s="94"/>
      <c r="AJ95" s="94"/>
      <c r="AK95" s="87"/>
      <c r="AL95" s="348"/>
      <c r="AM95" s="349"/>
      <c r="AN95" s="700"/>
      <c r="AO95" s="700"/>
      <c r="AP95" s="349"/>
      <c r="AQ95" s="349"/>
      <c r="AR95" s="700"/>
      <c r="AS95" s="701"/>
      <c r="AT95" s="87"/>
    </row>
    <row r="96" spans="2:46" ht="9" customHeight="1">
      <c r="B96" s="689"/>
      <c r="C96" s="689"/>
      <c r="D96" s="689"/>
      <c r="E96" s="689"/>
      <c r="F96" s="689"/>
      <c r="G96" s="689"/>
      <c r="H96" s="689"/>
      <c r="I96" s="689"/>
      <c r="J96" s="464"/>
      <c r="K96" s="461"/>
      <c r="L96" s="466"/>
      <c r="M96" s="469"/>
      <c r="N96" s="461"/>
      <c r="O96" s="469"/>
      <c r="P96" s="458"/>
      <c r="Q96" s="458"/>
      <c r="R96" s="458"/>
      <c r="S96" s="458"/>
      <c r="T96" s="461"/>
      <c r="U96" s="469"/>
      <c r="V96" s="458"/>
      <c r="W96" s="461"/>
      <c r="X96" s="87"/>
      <c r="Y96" s="87"/>
      <c r="Z96" s="87"/>
      <c r="AA96" s="87"/>
      <c r="AB96" s="87"/>
      <c r="AC96" s="87"/>
      <c r="AD96" s="94"/>
      <c r="AE96" s="94"/>
      <c r="AF96" s="94"/>
      <c r="AG96" s="94"/>
      <c r="AH96" s="94"/>
      <c r="AI96" s="94"/>
      <c r="AJ96" s="94"/>
      <c r="AK96" s="87"/>
      <c r="AL96" s="350"/>
      <c r="AM96" s="351"/>
      <c r="AN96" s="681"/>
      <c r="AO96" s="681"/>
      <c r="AP96" s="351"/>
      <c r="AQ96" s="351"/>
      <c r="AR96" s="681"/>
      <c r="AS96" s="682"/>
      <c r="AT96" s="87"/>
    </row>
    <row r="97" spans="2:46" ht="6" customHeight="1">
      <c r="B97" s="690"/>
      <c r="C97" s="690"/>
      <c r="D97" s="690"/>
      <c r="E97" s="690"/>
      <c r="F97" s="690"/>
      <c r="G97" s="690"/>
      <c r="H97" s="690"/>
      <c r="I97" s="690"/>
      <c r="J97" s="464"/>
      <c r="K97" s="462"/>
      <c r="L97" s="467"/>
      <c r="M97" s="470"/>
      <c r="N97" s="462"/>
      <c r="O97" s="470"/>
      <c r="P97" s="459"/>
      <c r="Q97" s="459"/>
      <c r="R97" s="459"/>
      <c r="S97" s="459"/>
      <c r="T97" s="462"/>
      <c r="U97" s="470"/>
      <c r="V97" s="459"/>
      <c r="W97" s="462"/>
      <c r="X97" s="87"/>
      <c r="Y97" s="87"/>
      <c r="Z97" s="87"/>
      <c r="AA97" s="87"/>
      <c r="AB97" s="87"/>
      <c r="AC97" s="87"/>
      <c r="AD97" s="87"/>
      <c r="AE97" s="87"/>
      <c r="AF97" s="87"/>
      <c r="AG97" s="87"/>
      <c r="AH97" s="87"/>
      <c r="AI97" s="87"/>
      <c r="AJ97" s="87"/>
      <c r="AK97" s="87"/>
      <c r="AT97" s="87"/>
    </row>
    <row r="98" spans="2:46" ht="15" customHeight="1">
      <c r="B98" s="650" t="s">
        <v>54</v>
      </c>
      <c r="C98" s="651"/>
      <c r="D98" s="651"/>
      <c r="E98" s="651"/>
      <c r="F98" s="651"/>
      <c r="G98" s="651"/>
      <c r="H98" s="651"/>
      <c r="I98" s="652"/>
      <c r="J98" s="650" t="s">
        <v>6</v>
      </c>
      <c r="K98" s="651"/>
      <c r="L98" s="651"/>
      <c r="M98" s="651"/>
      <c r="N98" s="659"/>
      <c r="O98" s="662" t="s">
        <v>55</v>
      </c>
      <c r="P98" s="651"/>
      <c r="Q98" s="651"/>
      <c r="R98" s="651"/>
      <c r="S98" s="651"/>
      <c r="T98" s="651"/>
      <c r="U98" s="652"/>
      <c r="V98" s="95" t="s">
        <v>56</v>
      </c>
      <c r="W98" s="96"/>
      <c r="X98" s="96"/>
      <c r="Y98" s="708" t="s">
        <v>57</v>
      </c>
      <c r="Z98" s="708"/>
      <c r="AA98" s="708"/>
      <c r="AB98" s="708"/>
      <c r="AC98" s="708"/>
      <c r="AD98" s="708"/>
      <c r="AE98" s="708"/>
      <c r="AF98" s="708"/>
      <c r="AG98" s="708"/>
      <c r="AH98" s="708"/>
      <c r="AI98" s="96"/>
      <c r="AJ98" s="96"/>
      <c r="AK98" s="97"/>
      <c r="AL98" s="709" t="s">
        <v>58</v>
      </c>
      <c r="AM98" s="709"/>
      <c r="AN98" s="710" t="s">
        <v>65</v>
      </c>
      <c r="AO98" s="710"/>
      <c r="AP98" s="710"/>
      <c r="AQ98" s="710"/>
      <c r="AR98" s="710"/>
      <c r="AS98" s="711"/>
      <c r="AT98" s="87"/>
    </row>
    <row r="99" spans="2:46" ht="13.5" customHeight="1">
      <c r="B99" s="653"/>
      <c r="C99" s="654"/>
      <c r="D99" s="654"/>
      <c r="E99" s="654"/>
      <c r="F99" s="654"/>
      <c r="G99" s="654"/>
      <c r="H99" s="654"/>
      <c r="I99" s="655"/>
      <c r="J99" s="653"/>
      <c r="K99" s="654"/>
      <c r="L99" s="654"/>
      <c r="M99" s="654"/>
      <c r="N99" s="660"/>
      <c r="O99" s="663"/>
      <c r="P99" s="654"/>
      <c r="Q99" s="654"/>
      <c r="R99" s="654"/>
      <c r="S99" s="654"/>
      <c r="T99" s="654"/>
      <c r="U99" s="655"/>
      <c r="V99" s="712" t="s">
        <v>7</v>
      </c>
      <c r="W99" s="713"/>
      <c r="X99" s="713"/>
      <c r="Y99" s="714"/>
      <c r="Z99" s="665" t="s">
        <v>16</v>
      </c>
      <c r="AA99" s="666"/>
      <c r="AB99" s="666"/>
      <c r="AC99" s="667"/>
      <c r="AD99" s="671" t="s">
        <v>17</v>
      </c>
      <c r="AE99" s="672"/>
      <c r="AF99" s="672"/>
      <c r="AG99" s="673"/>
      <c r="AH99" s="677" t="s">
        <v>91</v>
      </c>
      <c r="AI99" s="678"/>
      <c r="AJ99" s="678"/>
      <c r="AK99" s="679"/>
      <c r="AL99" s="718" t="s">
        <v>59</v>
      </c>
      <c r="AM99" s="718"/>
      <c r="AN99" s="694" t="s">
        <v>19</v>
      </c>
      <c r="AO99" s="695"/>
      <c r="AP99" s="695"/>
      <c r="AQ99" s="695"/>
      <c r="AR99" s="696"/>
      <c r="AS99" s="697"/>
      <c r="AT99" s="87"/>
    </row>
    <row r="100" spans="2:46" ht="13.5" customHeight="1">
      <c r="B100" s="656"/>
      <c r="C100" s="657"/>
      <c r="D100" s="657"/>
      <c r="E100" s="657"/>
      <c r="F100" s="657"/>
      <c r="G100" s="657"/>
      <c r="H100" s="657"/>
      <c r="I100" s="658"/>
      <c r="J100" s="656"/>
      <c r="K100" s="657"/>
      <c r="L100" s="657"/>
      <c r="M100" s="657"/>
      <c r="N100" s="661"/>
      <c r="O100" s="664"/>
      <c r="P100" s="657"/>
      <c r="Q100" s="657"/>
      <c r="R100" s="657"/>
      <c r="S100" s="657"/>
      <c r="T100" s="657"/>
      <c r="U100" s="658"/>
      <c r="V100" s="715"/>
      <c r="W100" s="716"/>
      <c r="X100" s="716"/>
      <c r="Y100" s="717"/>
      <c r="Z100" s="668"/>
      <c r="AA100" s="669"/>
      <c r="AB100" s="669"/>
      <c r="AC100" s="670"/>
      <c r="AD100" s="674"/>
      <c r="AE100" s="675"/>
      <c r="AF100" s="675"/>
      <c r="AG100" s="676"/>
      <c r="AH100" s="680"/>
      <c r="AI100" s="681"/>
      <c r="AJ100" s="681"/>
      <c r="AK100" s="682"/>
      <c r="AL100" s="719"/>
      <c r="AM100" s="719"/>
      <c r="AN100" s="698"/>
      <c r="AO100" s="698"/>
      <c r="AP100" s="698"/>
      <c r="AQ100" s="698"/>
      <c r="AR100" s="698"/>
      <c r="AS100" s="699"/>
      <c r="AT100" s="87"/>
    </row>
    <row r="101" spans="2:46" ht="18" customHeight="1">
      <c r="B101" s="683">
        <f>'報告書（事業主控）'!B101</f>
        <v>0</v>
      </c>
      <c r="C101" s="684"/>
      <c r="D101" s="684"/>
      <c r="E101" s="684"/>
      <c r="F101" s="684"/>
      <c r="G101" s="684"/>
      <c r="H101" s="684"/>
      <c r="I101" s="685"/>
      <c r="J101" s="683">
        <f>'報告書（事業主控）'!J101</f>
        <v>0</v>
      </c>
      <c r="K101" s="684"/>
      <c r="L101" s="684"/>
      <c r="M101" s="684"/>
      <c r="N101" s="686"/>
      <c r="O101" s="108">
        <f>'報告書（事業主控）'!O101</f>
        <v>0</v>
      </c>
      <c r="P101" s="109" t="s">
        <v>48</v>
      </c>
      <c r="Q101" s="108">
        <f>'報告書（事業主控）'!Q101</f>
        <v>0</v>
      </c>
      <c r="R101" s="109" t="s">
        <v>49</v>
      </c>
      <c r="S101" s="108">
        <f>'報告書（事業主控）'!S101</f>
        <v>0</v>
      </c>
      <c r="T101" s="687" t="s">
        <v>50</v>
      </c>
      <c r="U101" s="687"/>
      <c r="V101" s="623">
        <f>'報告書（事業主控）'!V101</f>
        <v>0</v>
      </c>
      <c r="W101" s="624"/>
      <c r="X101" s="624"/>
      <c r="Y101" s="98" t="s">
        <v>8</v>
      </c>
      <c r="Z101" s="72"/>
      <c r="AA101" s="115"/>
      <c r="AB101" s="115"/>
      <c r="AC101" s="98" t="s">
        <v>8</v>
      </c>
      <c r="AD101" s="72"/>
      <c r="AE101" s="115"/>
      <c r="AF101" s="115"/>
      <c r="AG101" s="111" t="s">
        <v>8</v>
      </c>
      <c r="AH101" s="647">
        <f>'報告書（事業主控）'!AH101</f>
        <v>0</v>
      </c>
      <c r="AI101" s="648"/>
      <c r="AJ101" s="648"/>
      <c r="AK101" s="649"/>
      <c r="AL101" s="72"/>
      <c r="AM101" s="73"/>
      <c r="AN101" s="625">
        <f>'報告書（事業主控）'!AN101</f>
        <v>0</v>
      </c>
      <c r="AO101" s="626"/>
      <c r="AP101" s="626"/>
      <c r="AQ101" s="626"/>
      <c r="AR101" s="626"/>
      <c r="AS101" s="111" t="s">
        <v>8</v>
      </c>
      <c r="AT101" s="87"/>
    </row>
    <row r="102" spans="2:46" ht="18" customHeight="1">
      <c r="B102" s="617"/>
      <c r="C102" s="618"/>
      <c r="D102" s="618"/>
      <c r="E102" s="618"/>
      <c r="F102" s="618"/>
      <c r="G102" s="618"/>
      <c r="H102" s="618"/>
      <c r="I102" s="619"/>
      <c r="J102" s="617"/>
      <c r="K102" s="618"/>
      <c r="L102" s="618"/>
      <c r="M102" s="618"/>
      <c r="N102" s="621"/>
      <c r="O102" s="117">
        <f>'報告書（事業主控）'!O102</f>
        <v>0</v>
      </c>
      <c r="P102" s="118" t="s">
        <v>48</v>
      </c>
      <c r="Q102" s="117">
        <f>'報告書（事業主控）'!Q102</f>
        <v>0</v>
      </c>
      <c r="R102" s="118" t="s">
        <v>49</v>
      </c>
      <c r="S102" s="117">
        <f>'報告書（事業主控）'!S102</f>
        <v>0</v>
      </c>
      <c r="T102" s="628" t="s">
        <v>51</v>
      </c>
      <c r="U102" s="628"/>
      <c r="V102" s="611">
        <f>'報告書（事業主控）'!V102</f>
        <v>0</v>
      </c>
      <c r="W102" s="612"/>
      <c r="X102" s="612"/>
      <c r="Y102" s="612"/>
      <c r="Z102" s="611">
        <f>'報告書（事業主控）'!Z102</f>
        <v>0</v>
      </c>
      <c r="AA102" s="612"/>
      <c r="AB102" s="612"/>
      <c r="AC102" s="612"/>
      <c r="AD102" s="611">
        <f>'報告書（事業主控）'!AD102</f>
        <v>0</v>
      </c>
      <c r="AE102" s="612"/>
      <c r="AF102" s="612"/>
      <c r="AG102" s="613"/>
      <c r="AH102" s="607">
        <f>'報告書（事業主控）'!AH102</f>
        <v>0</v>
      </c>
      <c r="AI102" s="608"/>
      <c r="AJ102" s="608"/>
      <c r="AK102" s="609"/>
      <c r="AL102" s="400">
        <f>'報告書（事業主控）'!AL102</f>
        <v>0</v>
      </c>
      <c r="AM102" s="610"/>
      <c r="AN102" s="611">
        <f>'報告書（事業主控）'!AN102</f>
        <v>0</v>
      </c>
      <c r="AO102" s="612"/>
      <c r="AP102" s="612"/>
      <c r="AQ102" s="612"/>
      <c r="AR102" s="612"/>
      <c r="AS102" s="77"/>
      <c r="AT102" s="87"/>
    </row>
    <row r="103" spans="2:46" ht="18" customHeight="1">
      <c r="B103" s="614">
        <f>'報告書（事業主控）'!B103</f>
        <v>0</v>
      </c>
      <c r="C103" s="615"/>
      <c r="D103" s="615"/>
      <c r="E103" s="615"/>
      <c r="F103" s="615"/>
      <c r="G103" s="615"/>
      <c r="H103" s="615"/>
      <c r="I103" s="616"/>
      <c r="J103" s="614">
        <f>'報告書（事業主控）'!J103</f>
        <v>0</v>
      </c>
      <c r="K103" s="615"/>
      <c r="L103" s="615"/>
      <c r="M103" s="615"/>
      <c r="N103" s="620"/>
      <c r="O103" s="112">
        <f>'報告書（事業主控）'!O103</f>
        <v>0</v>
      </c>
      <c r="P103" s="94" t="s">
        <v>48</v>
      </c>
      <c r="Q103" s="112">
        <f>'報告書（事業主控）'!Q103</f>
        <v>0</v>
      </c>
      <c r="R103" s="94" t="s">
        <v>49</v>
      </c>
      <c r="S103" s="112">
        <f>'報告書（事業主控）'!S103</f>
        <v>0</v>
      </c>
      <c r="T103" s="622" t="s">
        <v>50</v>
      </c>
      <c r="U103" s="622"/>
      <c r="V103" s="623">
        <f>'報告書（事業主控）'!V103</f>
        <v>0</v>
      </c>
      <c r="W103" s="624"/>
      <c r="X103" s="624"/>
      <c r="Y103" s="99"/>
      <c r="Z103" s="72"/>
      <c r="AA103" s="115"/>
      <c r="AB103" s="115"/>
      <c r="AC103" s="99"/>
      <c r="AD103" s="72"/>
      <c r="AE103" s="115"/>
      <c r="AF103" s="115"/>
      <c r="AG103" s="99"/>
      <c r="AH103" s="625">
        <f>'報告書（事業主控）'!AH103</f>
        <v>0</v>
      </c>
      <c r="AI103" s="626"/>
      <c r="AJ103" s="626"/>
      <c r="AK103" s="627"/>
      <c r="AL103" s="72"/>
      <c r="AM103" s="73"/>
      <c r="AN103" s="625">
        <f>'報告書（事業主控）'!AN103</f>
        <v>0</v>
      </c>
      <c r="AO103" s="626"/>
      <c r="AP103" s="626"/>
      <c r="AQ103" s="626"/>
      <c r="AR103" s="626"/>
      <c r="AS103" s="116"/>
      <c r="AT103" s="87"/>
    </row>
    <row r="104" spans="2:46" ht="18" customHeight="1">
      <c r="B104" s="617"/>
      <c r="C104" s="618"/>
      <c r="D104" s="618"/>
      <c r="E104" s="618"/>
      <c r="F104" s="618"/>
      <c r="G104" s="618"/>
      <c r="H104" s="618"/>
      <c r="I104" s="619"/>
      <c r="J104" s="617"/>
      <c r="K104" s="618"/>
      <c r="L104" s="618"/>
      <c r="M104" s="618"/>
      <c r="N104" s="621"/>
      <c r="O104" s="117">
        <f>'報告書（事業主控）'!O104</f>
        <v>0</v>
      </c>
      <c r="P104" s="118" t="s">
        <v>48</v>
      </c>
      <c r="Q104" s="117">
        <f>'報告書（事業主控）'!Q104</f>
        <v>0</v>
      </c>
      <c r="R104" s="118" t="s">
        <v>49</v>
      </c>
      <c r="S104" s="117">
        <f>'報告書（事業主控）'!S104</f>
        <v>0</v>
      </c>
      <c r="T104" s="628" t="s">
        <v>51</v>
      </c>
      <c r="U104" s="628"/>
      <c r="V104" s="607">
        <f>'報告書（事業主控）'!V104</f>
        <v>0</v>
      </c>
      <c r="W104" s="608"/>
      <c r="X104" s="608"/>
      <c r="Y104" s="608"/>
      <c r="Z104" s="607">
        <f>'報告書（事業主控）'!Z104</f>
        <v>0</v>
      </c>
      <c r="AA104" s="608"/>
      <c r="AB104" s="608"/>
      <c r="AC104" s="608"/>
      <c r="AD104" s="607">
        <f>'報告書（事業主控）'!AD104</f>
        <v>0</v>
      </c>
      <c r="AE104" s="608"/>
      <c r="AF104" s="608"/>
      <c r="AG104" s="608"/>
      <c r="AH104" s="607">
        <f>'報告書（事業主控）'!AH104</f>
        <v>0</v>
      </c>
      <c r="AI104" s="608"/>
      <c r="AJ104" s="608"/>
      <c r="AK104" s="609"/>
      <c r="AL104" s="400">
        <f>'報告書（事業主控）'!AL104</f>
        <v>0</v>
      </c>
      <c r="AM104" s="610"/>
      <c r="AN104" s="611">
        <f>'報告書（事業主控）'!AN104</f>
        <v>0</v>
      </c>
      <c r="AO104" s="612"/>
      <c r="AP104" s="612"/>
      <c r="AQ104" s="612"/>
      <c r="AR104" s="612"/>
      <c r="AS104" s="77"/>
      <c r="AT104" s="87"/>
    </row>
    <row r="105" spans="2:46" ht="18" customHeight="1">
      <c r="B105" s="614">
        <f>'報告書（事業主控）'!B105</f>
        <v>0</v>
      </c>
      <c r="C105" s="615"/>
      <c r="D105" s="615"/>
      <c r="E105" s="615"/>
      <c r="F105" s="615"/>
      <c r="G105" s="615"/>
      <c r="H105" s="615"/>
      <c r="I105" s="616"/>
      <c r="J105" s="614">
        <f>'報告書（事業主控）'!J105</f>
        <v>0</v>
      </c>
      <c r="K105" s="615"/>
      <c r="L105" s="615"/>
      <c r="M105" s="615"/>
      <c r="N105" s="620"/>
      <c r="O105" s="112">
        <f>'報告書（事業主控）'!O105</f>
        <v>0</v>
      </c>
      <c r="P105" s="94" t="s">
        <v>48</v>
      </c>
      <c r="Q105" s="112">
        <f>'報告書（事業主控）'!Q105</f>
        <v>0</v>
      </c>
      <c r="R105" s="94" t="s">
        <v>49</v>
      </c>
      <c r="S105" s="112">
        <f>'報告書（事業主控）'!S105</f>
        <v>0</v>
      </c>
      <c r="T105" s="622" t="s">
        <v>50</v>
      </c>
      <c r="U105" s="622"/>
      <c r="V105" s="623">
        <f>'報告書（事業主控）'!V105</f>
        <v>0</v>
      </c>
      <c r="W105" s="624"/>
      <c r="X105" s="624"/>
      <c r="Y105" s="99"/>
      <c r="Z105" s="72"/>
      <c r="AA105" s="115"/>
      <c r="AB105" s="115"/>
      <c r="AC105" s="99"/>
      <c r="AD105" s="72"/>
      <c r="AE105" s="115"/>
      <c r="AF105" s="115"/>
      <c r="AG105" s="99"/>
      <c r="AH105" s="625">
        <f>'報告書（事業主控）'!AH105</f>
        <v>0</v>
      </c>
      <c r="AI105" s="626"/>
      <c r="AJ105" s="626"/>
      <c r="AK105" s="627"/>
      <c r="AL105" s="72"/>
      <c r="AM105" s="73"/>
      <c r="AN105" s="625">
        <f>'報告書（事業主控）'!AN105</f>
        <v>0</v>
      </c>
      <c r="AO105" s="626"/>
      <c r="AP105" s="626"/>
      <c r="AQ105" s="626"/>
      <c r="AR105" s="626"/>
      <c r="AS105" s="116"/>
      <c r="AT105" s="87"/>
    </row>
    <row r="106" spans="2:46" ht="18" customHeight="1">
      <c r="B106" s="617"/>
      <c r="C106" s="618"/>
      <c r="D106" s="618"/>
      <c r="E106" s="618"/>
      <c r="F106" s="618"/>
      <c r="G106" s="618"/>
      <c r="H106" s="618"/>
      <c r="I106" s="619"/>
      <c r="J106" s="617"/>
      <c r="K106" s="618"/>
      <c r="L106" s="618"/>
      <c r="M106" s="618"/>
      <c r="N106" s="621"/>
      <c r="O106" s="117">
        <f>'報告書（事業主控）'!O106</f>
        <v>0</v>
      </c>
      <c r="P106" s="118" t="s">
        <v>48</v>
      </c>
      <c r="Q106" s="117">
        <f>'報告書（事業主控）'!Q106</f>
        <v>0</v>
      </c>
      <c r="R106" s="118" t="s">
        <v>49</v>
      </c>
      <c r="S106" s="117">
        <f>'報告書（事業主控）'!S106</f>
        <v>0</v>
      </c>
      <c r="T106" s="628" t="s">
        <v>51</v>
      </c>
      <c r="U106" s="628"/>
      <c r="V106" s="607">
        <f>'報告書（事業主控）'!V106</f>
        <v>0</v>
      </c>
      <c r="W106" s="608"/>
      <c r="X106" s="608"/>
      <c r="Y106" s="608"/>
      <c r="Z106" s="607">
        <f>'報告書（事業主控）'!Z106</f>
        <v>0</v>
      </c>
      <c r="AA106" s="608"/>
      <c r="AB106" s="608"/>
      <c r="AC106" s="608"/>
      <c r="AD106" s="607">
        <f>'報告書（事業主控）'!AD106</f>
        <v>0</v>
      </c>
      <c r="AE106" s="608"/>
      <c r="AF106" s="608"/>
      <c r="AG106" s="608"/>
      <c r="AH106" s="607">
        <f>'報告書（事業主控）'!AH106</f>
        <v>0</v>
      </c>
      <c r="AI106" s="608"/>
      <c r="AJ106" s="608"/>
      <c r="AK106" s="609"/>
      <c r="AL106" s="400">
        <f>'報告書（事業主控）'!AL106</f>
        <v>0</v>
      </c>
      <c r="AM106" s="610"/>
      <c r="AN106" s="611">
        <f>'報告書（事業主控）'!AN106</f>
        <v>0</v>
      </c>
      <c r="AO106" s="612"/>
      <c r="AP106" s="612"/>
      <c r="AQ106" s="612"/>
      <c r="AR106" s="612"/>
      <c r="AS106" s="77"/>
      <c r="AT106" s="87"/>
    </row>
    <row r="107" spans="2:46" ht="18" customHeight="1">
      <c r="B107" s="614">
        <f>'報告書（事業主控）'!B107</f>
        <v>0</v>
      </c>
      <c r="C107" s="615"/>
      <c r="D107" s="615"/>
      <c r="E107" s="615"/>
      <c r="F107" s="615"/>
      <c r="G107" s="615"/>
      <c r="H107" s="615"/>
      <c r="I107" s="616"/>
      <c r="J107" s="614">
        <f>'報告書（事業主控）'!J107</f>
        <v>0</v>
      </c>
      <c r="K107" s="615"/>
      <c r="L107" s="615"/>
      <c r="M107" s="615"/>
      <c r="N107" s="620"/>
      <c r="O107" s="112">
        <f>'報告書（事業主控）'!O107</f>
        <v>0</v>
      </c>
      <c r="P107" s="94" t="s">
        <v>48</v>
      </c>
      <c r="Q107" s="112">
        <f>'報告書（事業主控）'!Q107</f>
        <v>0</v>
      </c>
      <c r="R107" s="94" t="s">
        <v>49</v>
      </c>
      <c r="S107" s="112">
        <f>'報告書（事業主控）'!S107</f>
        <v>0</v>
      </c>
      <c r="T107" s="622" t="s">
        <v>50</v>
      </c>
      <c r="U107" s="622"/>
      <c r="V107" s="623">
        <f>'報告書（事業主控）'!V107</f>
        <v>0</v>
      </c>
      <c r="W107" s="624"/>
      <c r="X107" s="624"/>
      <c r="Y107" s="99"/>
      <c r="Z107" s="72"/>
      <c r="AA107" s="115"/>
      <c r="AB107" s="115"/>
      <c r="AC107" s="99"/>
      <c r="AD107" s="72"/>
      <c r="AE107" s="115"/>
      <c r="AF107" s="115"/>
      <c r="AG107" s="99"/>
      <c r="AH107" s="625">
        <f>'報告書（事業主控）'!AH107</f>
        <v>0</v>
      </c>
      <c r="AI107" s="626"/>
      <c r="AJ107" s="626"/>
      <c r="AK107" s="627"/>
      <c r="AL107" s="72"/>
      <c r="AM107" s="73"/>
      <c r="AN107" s="625">
        <f>'報告書（事業主控）'!AN107</f>
        <v>0</v>
      </c>
      <c r="AO107" s="626"/>
      <c r="AP107" s="626"/>
      <c r="AQ107" s="626"/>
      <c r="AR107" s="626"/>
      <c r="AS107" s="116"/>
      <c r="AT107" s="87"/>
    </row>
    <row r="108" spans="2:46" ht="18" customHeight="1">
      <c r="B108" s="617"/>
      <c r="C108" s="618"/>
      <c r="D108" s="618"/>
      <c r="E108" s="618"/>
      <c r="F108" s="618"/>
      <c r="G108" s="618"/>
      <c r="H108" s="618"/>
      <c r="I108" s="619"/>
      <c r="J108" s="617"/>
      <c r="K108" s="618"/>
      <c r="L108" s="618"/>
      <c r="M108" s="618"/>
      <c r="N108" s="621"/>
      <c r="O108" s="117">
        <f>'報告書（事業主控）'!O108</f>
        <v>0</v>
      </c>
      <c r="P108" s="118" t="s">
        <v>48</v>
      </c>
      <c r="Q108" s="117">
        <f>'報告書（事業主控）'!Q108</f>
        <v>0</v>
      </c>
      <c r="R108" s="118" t="s">
        <v>49</v>
      </c>
      <c r="S108" s="117">
        <f>'報告書（事業主控）'!S108</f>
        <v>0</v>
      </c>
      <c r="T108" s="628" t="s">
        <v>51</v>
      </c>
      <c r="U108" s="628"/>
      <c r="V108" s="607">
        <f>'報告書（事業主控）'!V108</f>
        <v>0</v>
      </c>
      <c r="W108" s="608"/>
      <c r="X108" s="608"/>
      <c r="Y108" s="608"/>
      <c r="Z108" s="607">
        <f>'報告書（事業主控）'!Z108</f>
        <v>0</v>
      </c>
      <c r="AA108" s="608"/>
      <c r="AB108" s="608"/>
      <c r="AC108" s="608"/>
      <c r="AD108" s="607">
        <f>'報告書（事業主控）'!AD108</f>
        <v>0</v>
      </c>
      <c r="AE108" s="608"/>
      <c r="AF108" s="608"/>
      <c r="AG108" s="608"/>
      <c r="AH108" s="607">
        <f>'報告書（事業主控）'!AH108</f>
        <v>0</v>
      </c>
      <c r="AI108" s="608"/>
      <c r="AJ108" s="608"/>
      <c r="AK108" s="609"/>
      <c r="AL108" s="400">
        <f>'報告書（事業主控）'!AL108</f>
        <v>0</v>
      </c>
      <c r="AM108" s="610"/>
      <c r="AN108" s="611">
        <f>'報告書（事業主控）'!AN108</f>
        <v>0</v>
      </c>
      <c r="AO108" s="612"/>
      <c r="AP108" s="612"/>
      <c r="AQ108" s="612"/>
      <c r="AR108" s="612"/>
      <c r="AS108" s="77"/>
      <c r="AT108" s="87"/>
    </row>
    <row r="109" spans="2:46" ht="18" customHeight="1">
      <c r="B109" s="614">
        <f>'報告書（事業主控）'!B109</f>
        <v>0</v>
      </c>
      <c r="C109" s="615"/>
      <c r="D109" s="615"/>
      <c r="E109" s="615"/>
      <c r="F109" s="615"/>
      <c r="G109" s="615"/>
      <c r="H109" s="615"/>
      <c r="I109" s="616"/>
      <c r="J109" s="614">
        <f>'報告書（事業主控）'!J109</f>
        <v>0</v>
      </c>
      <c r="K109" s="615"/>
      <c r="L109" s="615"/>
      <c r="M109" s="615"/>
      <c r="N109" s="620"/>
      <c r="O109" s="112">
        <f>'報告書（事業主控）'!O109</f>
        <v>0</v>
      </c>
      <c r="P109" s="94" t="s">
        <v>48</v>
      </c>
      <c r="Q109" s="112">
        <f>'報告書（事業主控）'!Q109</f>
        <v>0</v>
      </c>
      <c r="R109" s="94" t="s">
        <v>49</v>
      </c>
      <c r="S109" s="112">
        <f>'報告書（事業主控）'!S109</f>
        <v>0</v>
      </c>
      <c r="T109" s="622" t="s">
        <v>50</v>
      </c>
      <c r="U109" s="622"/>
      <c r="V109" s="623">
        <f>'報告書（事業主控）'!V109</f>
        <v>0</v>
      </c>
      <c r="W109" s="624"/>
      <c r="X109" s="624"/>
      <c r="Y109" s="99"/>
      <c r="Z109" s="72"/>
      <c r="AA109" s="115"/>
      <c r="AB109" s="115"/>
      <c r="AC109" s="99"/>
      <c r="AD109" s="72"/>
      <c r="AE109" s="115"/>
      <c r="AF109" s="115"/>
      <c r="AG109" s="99"/>
      <c r="AH109" s="625">
        <f>'報告書（事業主控）'!AH109</f>
        <v>0</v>
      </c>
      <c r="AI109" s="626"/>
      <c r="AJ109" s="626"/>
      <c r="AK109" s="627"/>
      <c r="AL109" s="72"/>
      <c r="AM109" s="73"/>
      <c r="AN109" s="625">
        <f>'報告書（事業主控）'!AN109</f>
        <v>0</v>
      </c>
      <c r="AO109" s="626"/>
      <c r="AP109" s="626"/>
      <c r="AQ109" s="626"/>
      <c r="AR109" s="626"/>
      <c r="AS109" s="116"/>
      <c r="AT109" s="87"/>
    </row>
    <row r="110" spans="2:46" ht="18" customHeight="1">
      <c r="B110" s="617"/>
      <c r="C110" s="618"/>
      <c r="D110" s="618"/>
      <c r="E110" s="618"/>
      <c r="F110" s="618"/>
      <c r="G110" s="618"/>
      <c r="H110" s="618"/>
      <c r="I110" s="619"/>
      <c r="J110" s="617"/>
      <c r="K110" s="618"/>
      <c r="L110" s="618"/>
      <c r="M110" s="618"/>
      <c r="N110" s="621"/>
      <c r="O110" s="117">
        <f>'報告書（事業主控）'!O110</f>
        <v>0</v>
      </c>
      <c r="P110" s="118" t="s">
        <v>48</v>
      </c>
      <c r="Q110" s="117">
        <f>'報告書（事業主控）'!Q110</f>
        <v>0</v>
      </c>
      <c r="R110" s="118" t="s">
        <v>49</v>
      </c>
      <c r="S110" s="117">
        <f>'報告書（事業主控）'!S110</f>
        <v>0</v>
      </c>
      <c r="T110" s="628" t="s">
        <v>51</v>
      </c>
      <c r="U110" s="628"/>
      <c r="V110" s="607">
        <f>'報告書（事業主控）'!V110</f>
        <v>0</v>
      </c>
      <c r="W110" s="608"/>
      <c r="X110" s="608"/>
      <c r="Y110" s="608"/>
      <c r="Z110" s="607">
        <f>'報告書（事業主控）'!Z110</f>
        <v>0</v>
      </c>
      <c r="AA110" s="608"/>
      <c r="AB110" s="608"/>
      <c r="AC110" s="608"/>
      <c r="AD110" s="607">
        <f>'報告書（事業主控）'!AD110</f>
        <v>0</v>
      </c>
      <c r="AE110" s="608"/>
      <c r="AF110" s="608"/>
      <c r="AG110" s="608"/>
      <c r="AH110" s="607">
        <f>'報告書（事業主控）'!AH110</f>
        <v>0</v>
      </c>
      <c r="AI110" s="608"/>
      <c r="AJ110" s="608"/>
      <c r="AK110" s="609"/>
      <c r="AL110" s="400">
        <f>'報告書（事業主控）'!AL110</f>
        <v>0</v>
      </c>
      <c r="AM110" s="610"/>
      <c r="AN110" s="611">
        <f>'報告書（事業主控）'!AN110</f>
        <v>0</v>
      </c>
      <c r="AO110" s="612"/>
      <c r="AP110" s="612"/>
      <c r="AQ110" s="612"/>
      <c r="AR110" s="612"/>
      <c r="AS110" s="77"/>
      <c r="AT110" s="87"/>
    </row>
    <row r="111" spans="2:46" ht="18" customHeight="1">
      <c r="B111" s="614">
        <f>'報告書（事業主控）'!B111</f>
        <v>0</v>
      </c>
      <c r="C111" s="615"/>
      <c r="D111" s="615"/>
      <c r="E111" s="615"/>
      <c r="F111" s="615"/>
      <c r="G111" s="615"/>
      <c r="H111" s="615"/>
      <c r="I111" s="616"/>
      <c r="J111" s="614">
        <f>'報告書（事業主控）'!J111</f>
        <v>0</v>
      </c>
      <c r="K111" s="615"/>
      <c r="L111" s="615"/>
      <c r="M111" s="615"/>
      <c r="N111" s="620"/>
      <c r="O111" s="112">
        <f>'報告書（事業主控）'!O111</f>
        <v>0</v>
      </c>
      <c r="P111" s="94" t="s">
        <v>48</v>
      </c>
      <c r="Q111" s="112">
        <f>'報告書（事業主控）'!Q111</f>
        <v>0</v>
      </c>
      <c r="R111" s="94" t="s">
        <v>49</v>
      </c>
      <c r="S111" s="112">
        <f>'報告書（事業主控）'!S111</f>
        <v>0</v>
      </c>
      <c r="T111" s="622" t="s">
        <v>50</v>
      </c>
      <c r="U111" s="622"/>
      <c r="V111" s="623">
        <f>'報告書（事業主控）'!V111</f>
        <v>0</v>
      </c>
      <c r="W111" s="624"/>
      <c r="X111" s="624"/>
      <c r="Y111" s="99"/>
      <c r="Z111" s="72"/>
      <c r="AA111" s="115"/>
      <c r="AB111" s="115"/>
      <c r="AC111" s="99"/>
      <c r="AD111" s="72"/>
      <c r="AE111" s="115"/>
      <c r="AF111" s="115"/>
      <c r="AG111" s="99"/>
      <c r="AH111" s="625">
        <f>'報告書（事業主控）'!AH111</f>
        <v>0</v>
      </c>
      <c r="AI111" s="626"/>
      <c r="AJ111" s="626"/>
      <c r="AK111" s="627"/>
      <c r="AL111" s="72"/>
      <c r="AM111" s="73"/>
      <c r="AN111" s="625">
        <f>'報告書（事業主控）'!AN111</f>
        <v>0</v>
      </c>
      <c r="AO111" s="626"/>
      <c r="AP111" s="626"/>
      <c r="AQ111" s="626"/>
      <c r="AR111" s="626"/>
      <c r="AS111" s="116"/>
      <c r="AT111" s="87"/>
    </row>
    <row r="112" spans="2:46" ht="18" customHeight="1">
      <c r="B112" s="617"/>
      <c r="C112" s="618"/>
      <c r="D112" s="618"/>
      <c r="E112" s="618"/>
      <c r="F112" s="618"/>
      <c r="G112" s="618"/>
      <c r="H112" s="618"/>
      <c r="I112" s="619"/>
      <c r="J112" s="617"/>
      <c r="K112" s="618"/>
      <c r="L112" s="618"/>
      <c r="M112" s="618"/>
      <c r="N112" s="621"/>
      <c r="O112" s="117">
        <f>'報告書（事業主控）'!O112</f>
        <v>0</v>
      </c>
      <c r="P112" s="118" t="s">
        <v>48</v>
      </c>
      <c r="Q112" s="117">
        <f>'報告書（事業主控）'!Q112</f>
        <v>0</v>
      </c>
      <c r="R112" s="118" t="s">
        <v>49</v>
      </c>
      <c r="S112" s="117">
        <f>'報告書（事業主控）'!S112</f>
        <v>0</v>
      </c>
      <c r="T112" s="628" t="s">
        <v>51</v>
      </c>
      <c r="U112" s="628"/>
      <c r="V112" s="607">
        <f>'報告書（事業主控）'!V112</f>
        <v>0</v>
      </c>
      <c r="W112" s="608"/>
      <c r="X112" s="608"/>
      <c r="Y112" s="608"/>
      <c r="Z112" s="607">
        <f>'報告書（事業主控）'!Z112</f>
        <v>0</v>
      </c>
      <c r="AA112" s="608"/>
      <c r="AB112" s="608"/>
      <c r="AC112" s="608"/>
      <c r="AD112" s="607">
        <f>'報告書（事業主控）'!AD112</f>
        <v>0</v>
      </c>
      <c r="AE112" s="608"/>
      <c r="AF112" s="608"/>
      <c r="AG112" s="608"/>
      <c r="AH112" s="607">
        <f>'報告書（事業主控）'!AH112</f>
        <v>0</v>
      </c>
      <c r="AI112" s="608"/>
      <c r="AJ112" s="608"/>
      <c r="AK112" s="609"/>
      <c r="AL112" s="400">
        <f>'報告書（事業主控）'!AL112</f>
        <v>0</v>
      </c>
      <c r="AM112" s="610"/>
      <c r="AN112" s="611">
        <f>'報告書（事業主控）'!AN112</f>
        <v>0</v>
      </c>
      <c r="AO112" s="612"/>
      <c r="AP112" s="612"/>
      <c r="AQ112" s="612"/>
      <c r="AR112" s="612"/>
      <c r="AS112" s="77"/>
      <c r="AT112" s="87"/>
    </row>
    <row r="113" spans="2:46" ht="18" customHeight="1">
      <c r="B113" s="614">
        <f>'報告書（事業主控）'!B113</f>
        <v>0</v>
      </c>
      <c r="C113" s="615"/>
      <c r="D113" s="615"/>
      <c r="E113" s="615"/>
      <c r="F113" s="615"/>
      <c r="G113" s="615"/>
      <c r="H113" s="615"/>
      <c r="I113" s="616"/>
      <c r="J113" s="614">
        <f>'報告書（事業主控）'!J113</f>
        <v>0</v>
      </c>
      <c r="K113" s="615"/>
      <c r="L113" s="615"/>
      <c r="M113" s="615"/>
      <c r="N113" s="620"/>
      <c r="O113" s="112">
        <f>'報告書（事業主控）'!O113</f>
        <v>0</v>
      </c>
      <c r="P113" s="94" t="s">
        <v>48</v>
      </c>
      <c r="Q113" s="112">
        <f>'報告書（事業主控）'!Q113</f>
        <v>0</v>
      </c>
      <c r="R113" s="94" t="s">
        <v>49</v>
      </c>
      <c r="S113" s="112">
        <f>'報告書（事業主控）'!S113</f>
        <v>0</v>
      </c>
      <c r="T113" s="622" t="s">
        <v>50</v>
      </c>
      <c r="U113" s="622"/>
      <c r="V113" s="623">
        <f>'報告書（事業主控）'!V113</f>
        <v>0</v>
      </c>
      <c r="W113" s="624"/>
      <c r="X113" s="624"/>
      <c r="Y113" s="99"/>
      <c r="Z113" s="72"/>
      <c r="AA113" s="115"/>
      <c r="AB113" s="115"/>
      <c r="AC113" s="99"/>
      <c r="AD113" s="72"/>
      <c r="AE113" s="115"/>
      <c r="AF113" s="115"/>
      <c r="AG113" s="99"/>
      <c r="AH113" s="625">
        <f>'報告書（事業主控）'!AH113</f>
        <v>0</v>
      </c>
      <c r="AI113" s="626"/>
      <c r="AJ113" s="626"/>
      <c r="AK113" s="627"/>
      <c r="AL113" s="72"/>
      <c r="AM113" s="73"/>
      <c r="AN113" s="625">
        <f>'報告書（事業主控）'!AN113</f>
        <v>0</v>
      </c>
      <c r="AO113" s="626"/>
      <c r="AP113" s="626"/>
      <c r="AQ113" s="626"/>
      <c r="AR113" s="626"/>
      <c r="AS113" s="116"/>
      <c r="AT113" s="87"/>
    </row>
    <row r="114" spans="2:46" ht="18" customHeight="1">
      <c r="B114" s="617"/>
      <c r="C114" s="618"/>
      <c r="D114" s="618"/>
      <c r="E114" s="618"/>
      <c r="F114" s="618"/>
      <c r="G114" s="618"/>
      <c r="H114" s="618"/>
      <c r="I114" s="619"/>
      <c r="J114" s="617"/>
      <c r="K114" s="618"/>
      <c r="L114" s="618"/>
      <c r="M114" s="618"/>
      <c r="N114" s="621"/>
      <c r="O114" s="117">
        <f>'報告書（事業主控）'!O114</f>
        <v>0</v>
      </c>
      <c r="P114" s="118" t="s">
        <v>48</v>
      </c>
      <c r="Q114" s="117">
        <f>'報告書（事業主控）'!Q114</f>
        <v>0</v>
      </c>
      <c r="R114" s="118" t="s">
        <v>49</v>
      </c>
      <c r="S114" s="117">
        <f>'報告書（事業主控）'!S114</f>
        <v>0</v>
      </c>
      <c r="T114" s="628" t="s">
        <v>51</v>
      </c>
      <c r="U114" s="628"/>
      <c r="V114" s="607">
        <f>'報告書（事業主控）'!V114</f>
        <v>0</v>
      </c>
      <c r="W114" s="608"/>
      <c r="X114" s="608"/>
      <c r="Y114" s="608"/>
      <c r="Z114" s="607">
        <f>'報告書（事業主控）'!Z114</f>
        <v>0</v>
      </c>
      <c r="AA114" s="608"/>
      <c r="AB114" s="608"/>
      <c r="AC114" s="608"/>
      <c r="AD114" s="607">
        <f>'報告書（事業主控）'!AD114</f>
        <v>0</v>
      </c>
      <c r="AE114" s="608"/>
      <c r="AF114" s="608"/>
      <c r="AG114" s="608"/>
      <c r="AH114" s="607">
        <f>'報告書（事業主控）'!AH114</f>
        <v>0</v>
      </c>
      <c r="AI114" s="608"/>
      <c r="AJ114" s="608"/>
      <c r="AK114" s="609"/>
      <c r="AL114" s="400">
        <f>'報告書（事業主控）'!AL114</f>
        <v>0</v>
      </c>
      <c r="AM114" s="610"/>
      <c r="AN114" s="611">
        <f>'報告書（事業主控）'!AN114</f>
        <v>0</v>
      </c>
      <c r="AO114" s="612"/>
      <c r="AP114" s="612"/>
      <c r="AQ114" s="612"/>
      <c r="AR114" s="612"/>
      <c r="AS114" s="77"/>
      <c r="AT114" s="87"/>
    </row>
    <row r="115" spans="2:46" ht="18" customHeight="1">
      <c r="B115" s="614">
        <f>'報告書（事業主控）'!B115</f>
        <v>0</v>
      </c>
      <c r="C115" s="615"/>
      <c r="D115" s="615"/>
      <c r="E115" s="615"/>
      <c r="F115" s="615"/>
      <c r="G115" s="615"/>
      <c r="H115" s="615"/>
      <c r="I115" s="616"/>
      <c r="J115" s="614">
        <f>'報告書（事業主控）'!J115</f>
        <v>0</v>
      </c>
      <c r="K115" s="615"/>
      <c r="L115" s="615"/>
      <c r="M115" s="615"/>
      <c r="N115" s="620"/>
      <c r="O115" s="112">
        <f>'報告書（事業主控）'!O115</f>
        <v>0</v>
      </c>
      <c r="P115" s="94" t="s">
        <v>48</v>
      </c>
      <c r="Q115" s="112">
        <f>'報告書（事業主控）'!Q115</f>
        <v>0</v>
      </c>
      <c r="R115" s="94" t="s">
        <v>49</v>
      </c>
      <c r="S115" s="112">
        <f>'報告書（事業主控）'!S115</f>
        <v>0</v>
      </c>
      <c r="T115" s="622" t="s">
        <v>50</v>
      </c>
      <c r="U115" s="622"/>
      <c r="V115" s="623">
        <f>'報告書（事業主控）'!V115</f>
        <v>0</v>
      </c>
      <c r="W115" s="624"/>
      <c r="X115" s="624"/>
      <c r="Y115" s="99"/>
      <c r="Z115" s="72"/>
      <c r="AA115" s="115"/>
      <c r="AB115" s="115"/>
      <c r="AC115" s="99"/>
      <c r="AD115" s="72"/>
      <c r="AE115" s="115"/>
      <c r="AF115" s="115"/>
      <c r="AG115" s="99"/>
      <c r="AH115" s="625">
        <f>'報告書（事業主控）'!AH115</f>
        <v>0</v>
      </c>
      <c r="AI115" s="626"/>
      <c r="AJ115" s="626"/>
      <c r="AK115" s="627"/>
      <c r="AL115" s="72"/>
      <c r="AM115" s="73"/>
      <c r="AN115" s="625">
        <f>'報告書（事業主控）'!AN115</f>
        <v>0</v>
      </c>
      <c r="AO115" s="626"/>
      <c r="AP115" s="626"/>
      <c r="AQ115" s="626"/>
      <c r="AR115" s="626"/>
      <c r="AS115" s="116"/>
      <c r="AT115" s="87"/>
    </row>
    <row r="116" spans="2:46" ht="18" customHeight="1">
      <c r="B116" s="617"/>
      <c r="C116" s="618"/>
      <c r="D116" s="618"/>
      <c r="E116" s="618"/>
      <c r="F116" s="618"/>
      <c r="G116" s="618"/>
      <c r="H116" s="618"/>
      <c r="I116" s="619"/>
      <c r="J116" s="617"/>
      <c r="K116" s="618"/>
      <c r="L116" s="618"/>
      <c r="M116" s="618"/>
      <c r="N116" s="621"/>
      <c r="O116" s="117">
        <f>'報告書（事業主控）'!O116</f>
        <v>0</v>
      </c>
      <c r="P116" s="118" t="s">
        <v>48</v>
      </c>
      <c r="Q116" s="117">
        <f>'報告書（事業主控）'!Q116</f>
        <v>0</v>
      </c>
      <c r="R116" s="118" t="s">
        <v>49</v>
      </c>
      <c r="S116" s="117">
        <f>'報告書（事業主控）'!S116</f>
        <v>0</v>
      </c>
      <c r="T116" s="628" t="s">
        <v>51</v>
      </c>
      <c r="U116" s="628"/>
      <c r="V116" s="607">
        <f>'報告書（事業主控）'!V116</f>
        <v>0</v>
      </c>
      <c r="W116" s="608"/>
      <c r="X116" s="608"/>
      <c r="Y116" s="608"/>
      <c r="Z116" s="607">
        <f>'報告書（事業主控）'!Z116</f>
        <v>0</v>
      </c>
      <c r="AA116" s="608"/>
      <c r="AB116" s="608"/>
      <c r="AC116" s="608"/>
      <c r="AD116" s="607">
        <f>'報告書（事業主控）'!AD116</f>
        <v>0</v>
      </c>
      <c r="AE116" s="608"/>
      <c r="AF116" s="608"/>
      <c r="AG116" s="608"/>
      <c r="AH116" s="607">
        <f>'報告書（事業主控）'!AH116</f>
        <v>0</v>
      </c>
      <c r="AI116" s="608"/>
      <c r="AJ116" s="608"/>
      <c r="AK116" s="609"/>
      <c r="AL116" s="400">
        <f>'報告書（事業主控）'!AL116</f>
        <v>0</v>
      </c>
      <c r="AM116" s="610"/>
      <c r="AN116" s="611">
        <f>'報告書（事業主控）'!AN116</f>
        <v>0</v>
      </c>
      <c r="AO116" s="612"/>
      <c r="AP116" s="612"/>
      <c r="AQ116" s="612"/>
      <c r="AR116" s="612"/>
      <c r="AS116" s="77"/>
      <c r="AT116" s="87"/>
    </row>
    <row r="117" spans="2:46" ht="18" customHeight="1">
      <c r="B117" s="614">
        <f>'報告書（事業主控）'!B117</f>
        <v>0</v>
      </c>
      <c r="C117" s="615"/>
      <c r="D117" s="615"/>
      <c r="E117" s="615"/>
      <c r="F117" s="615"/>
      <c r="G117" s="615"/>
      <c r="H117" s="615"/>
      <c r="I117" s="616"/>
      <c r="J117" s="614">
        <f>'報告書（事業主控）'!J117</f>
        <v>0</v>
      </c>
      <c r="K117" s="615"/>
      <c r="L117" s="615"/>
      <c r="M117" s="615"/>
      <c r="N117" s="620"/>
      <c r="O117" s="112">
        <f>'報告書（事業主控）'!O117</f>
        <v>0</v>
      </c>
      <c r="P117" s="94" t="s">
        <v>48</v>
      </c>
      <c r="Q117" s="112">
        <f>'報告書（事業主控）'!Q117</f>
        <v>0</v>
      </c>
      <c r="R117" s="94" t="s">
        <v>49</v>
      </c>
      <c r="S117" s="112">
        <f>'報告書（事業主控）'!S117</f>
        <v>0</v>
      </c>
      <c r="T117" s="622" t="s">
        <v>50</v>
      </c>
      <c r="U117" s="622"/>
      <c r="V117" s="623">
        <f>'報告書（事業主控）'!V117</f>
        <v>0</v>
      </c>
      <c r="W117" s="624"/>
      <c r="X117" s="624"/>
      <c r="Y117" s="99"/>
      <c r="Z117" s="72"/>
      <c r="AA117" s="115"/>
      <c r="AB117" s="115"/>
      <c r="AC117" s="99"/>
      <c r="AD117" s="72"/>
      <c r="AE117" s="115"/>
      <c r="AF117" s="115"/>
      <c r="AG117" s="99"/>
      <c r="AH117" s="625">
        <f>'報告書（事業主控）'!AH117</f>
        <v>0</v>
      </c>
      <c r="AI117" s="626"/>
      <c r="AJ117" s="626"/>
      <c r="AK117" s="627"/>
      <c r="AL117" s="72"/>
      <c r="AM117" s="73"/>
      <c r="AN117" s="625">
        <f>'報告書（事業主控）'!AN117</f>
        <v>0</v>
      </c>
      <c r="AO117" s="626"/>
      <c r="AP117" s="626"/>
      <c r="AQ117" s="626"/>
      <c r="AR117" s="626"/>
      <c r="AS117" s="116"/>
      <c r="AT117" s="87"/>
    </row>
    <row r="118" spans="2:46" ht="18" customHeight="1">
      <c r="B118" s="617"/>
      <c r="C118" s="618"/>
      <c r="D118" s="618"/>
      <c r="E118" s="618"/>
      <c r="F118" s="618"/>
      <c r="G118" s="618"/>
      <c r="H118" s="618"/>
      <c r="I118" s="619"/>
      <c r="J118" s="617"/>
      <c r="K118" s="618"/>
      <c r="L118" s="618"/>
      <c r="M118" s="618"/>
      <c r="N118" s="621"/>
      <c r="O118" s="117">
        <f>'報告書（事業主控）'!O118</f>
        <v>0</v>
      </c>
      <c r="P118" s="118" t="s">
        <v>48</v>
      </c>
      <c r="Q118" s="117">
        <f>'報告書（事業主控）'!Q118</f>
        <v>0</v>
      </c>
      <c r="R118" s="118" t="s">
        <v>49</v>
      </c>
      <c r="S118" s="117">
        <f>'報告書（事業主控）'!S118</f>
        <v>0</v>
      </c>
      <c r="T118" s="628" t="s">
        <v>51</v>
      </c>
      <c r="U118" s="628"/>
      <c r="V118" s="607">
        <f>'報告書（事業主控）'!V118</f>
        <v>0</v>
      </c>
      <c r="W118" s="608"/>
      <c r="X118" s="608"/>
      <c r="Y118" s="608"/>
      <c r="Z118" s="607">
        <f>'報告書（事業主控）'!Z118</f>
        <v>0</v>
      </c>
      <c r="AA118" s="608"/>
      <c r="AB118" s="608"/>
      <c r="AC118" s="608"/>
      <c r="AD118" s="607">
        <f>'報告書（事業主控）'!AD118</f>
        <v>0</v>
      </c>
      <c r="AE118" s="608"/>
      <c r="AF118" s="608"/>
      <c r="AG118" s="608"/>
      <c r="AH118" s="607">
        <f>'報告書（事業主控）'!AH118</f>
        <v>0</v>
      </c>
      <c r="AI118" s="608"/>
      <c r="AJ118" s="608"/>
      <c r="AK118" s="609"/>
      <c r="AL118" s="400">
        <f>'報告書（事業主控）'!AL118</f>
        <v>0</v>
      </c>
      <c r="AM118" s="610"/>
      <c r="AN118" s="611">
        <f>'報告書（事業主控）'!AN118</f>
        <v>0</v>
      </c>
      <c r="AO118" s="612"/>
      <c r="AP118" s="612"/>
      <c r="AQ118" s="612"/>
      <c r="AR118" s="612"/>
      <c r="AS118" s="77"/>
      <c r="AT118" s="87"/>
    </row>
    <row r="119" spans="2:46" ht="18" customHeight="1">
      <c r="B119" s="367" t="s">
        <v>90</v>
      </c>
      <c r="C119" s="368"/>
      <c r="D119" s="368"/>
      <c r="E119" s="369"/>
      <c r="F119" s="629">
        <f>'報告書（事業主控）'!F119</f>
        <v>0</v>
      </c>
      <c r="G119" s="630"/>
      <c r="H119" s="630"/>
      <c r="I119" s="630"/>
      <c r="J119" s="630"/>
      <c r="K119" s="630"/>
      <c r="L119" s="630"/>
      <c r="M119" s="630"/>
      <c r="N119" s="631"/>
      <c r="O119" s="638" t="s">
        <v>66</v>
      </c>
      <c r="P119" s="639"/>
      <c r="Q119" s="639"/>
      <c r="R119" s="639"/>
      <c r="S119" s="639"/>
      <c r="T119" s="639"/>
      <c r="U119" s="640"/>
      <c r="V119" s="625">
        <f>'報告書（事業主控）'!V119</f>
        <v>0</v>
      </c>
      <c r="W119" s="626"/>
      <c r="X119" s="626"/>
      <c r="Y119" s="627"/>
      <c r="Z119" s="72"/>
      <c r="AA119" s="115"/>
      <c r="AB119" s="115"/>
      <c r="AC119" s="99"/>
      <c r="AD119" s="72"/>
      <c r="AE119" s="115"/>
      <c r="AF119" s="115"/>
      <c r="AG119" s="99"/>
      <c r="AH119" s="625">
        <f>'報告書（事業主控）'!AH119</f>
        <v>0</v>
      </c>
      <c r="AI119" s="626"/>
      <c r="AJ119" s="626"/>
      <c r="AK119" s="627"/>
      <c r="AL119" s="72"/>
      <c r="AM119" s="73"/>
      <c r="AN119" s="625">
        <f>'報告書（事業主控）'!AN119</f>
        <v>0</v>
      </c>
      <c r="AO119" s="626"/>
      <c r="AP119" s="626"/>
      <c r="AQ119" s="626"/>
      <c r="AR119" s="626"/>
      <c r="AS119" s="116"/>
      <c r="AT119" s="87"/>
    </row>
    <row r="120" spans="2:46" ht="18" customHeight="1">
      <c r="B120" s="370"/>
      <c r="C120" s="371"/>
      <c r="D120" s="371"/>
      <c r="E120" s="372"/>
      <c r="F120" s="632"/>
      <c r="G120" s="633"/>
      <c r="H120" s="633"/>
      <c r="I120" s="633"/>
      <c r="J120" s="633"/>
      <c r="K120" s="633"/>
      <c r="L120" s="633"/>
      <c r="M120" s="633"/>
      <c r="N120" s="634"/>
      <c r="O120" s="641"/>
      <c r="P120" s="642"/>
      <c r="Q120" s="642"/>
      <c r="R120" s="642"/>
      <c r="S120" s="642"/>
      <c r="T120" s="642"/>
      <c r="U120" s="643"/>
      <c r="V120" s="473">
        <f>'報告書（事業主控）'!V120</f>
        <v>0</v>
      </c>
      <c r="W120" s="512"/>
      <c r="X120" s="512"/>
      <c r="Y120" s="515"/>
      <c r="Z120" s="473">
        <f>'報告書（事業主控）'!Z120</f>
        <v>0</v>
      </c>
      <c r="AA120" s="513"/>
      <c r="AB120" s="513"/>
      <c r="AC120" s="514"/>
      <c r="AD120" s="473">
        <f>'報告書（事業主控）'!AD120</f>
        <v>0</v>
      </c>
      <c r="AE120" s="513"/>
      <c r="AF120" s="513"/>
      <c r="AG120" s="514"/>
      <c r="AH120" s="473">
        <f>'報告書（事業主控）'!AH120</f>
        <v>0</v>
      </c>
      <c r="AI120" s="398"/>
      <c r="AJ120" s="398"/>
      <c r="AK120" s="398"/>
      <c r="AL120" s="286"/>
      <c r="AM120" s="287"/>
      <c r="AN120" s="473">
        <f>'報告書（事業主控）'!AN120</f>
        <v>0</v>
      </c>
      <c r="AO120" s="512"/>
      <c r="AP120" s="512"/>
      <c r="AQ120" s="512"/>
      <c r="AR120" s="512"/>
      <c r="AS120" s="275"/>
      <c r="AT120" s="87"/>
    </row>
    <row r="121" spans="2:46" ht="18" customHeight="1">
      <c r="B121" s="373"/>
      <c r="C121" s="374"/>
      <c r="D121" s="374"/>
      <c r="E121" s="375"/>
      <c r="F121" s="635"/>
      <c r="G121" s="636"/>
      <c r="H121" s="636"/>
      <c r="I121" s="636"/>
      <c r="J121" s="636"/>
      <c r="K121" s="636"/>
      <c r="L121" s="636"/>
      <c r="M121" s="636"/>
      <c r="N121" s="637"/>
      <c r="O121" s="644"/>
      <c r="P121" s="645"/>
      <c r="Q121" s="645"/>
      <c r="R121" s="645"/>
      <c r="S121" s="645"/>
      <c r="T121" s="645"/>
      <c r="U121" s="646"/>
      <c r="V121" s="611">
        <f>'報告書（事業主控）'!V121</f>
        <v>0</v>
      </c>
      <c r="W121" s="612"/>
      <c r="X121" s="612"/>
      <c r="Y121" s="613"/>
      <c r="Z121" s="611">
        <f>'報告書（事業主控）'!Z121</f>
        <v>0</v>
      </c>
      <c r="AA121" s="612"/>
      <c r="AB121" s="612"/>
      <c r="AC121" s="613"/>
      <c r="AD121" s="611">
        <f>'報告書（事業主控）'!AD121</f>
        <v>0</v>
      </c>
      <c r="AE121" s="612"/>
      <c r="AF121" s="612"/>
      <c r="AG121" s="613"/>
      <c r="AH121" s="611">
        <f>'報告書（事業主控）'!AH121</f>
        <v>0</v>
      </c>
      <c r="AI121" s="612"/>
      <c r="AJ121" s="612"/>
      <c r="AK121" s="613"/>
      <c r="AL121" s="76"/>
      <c r="AM121" s="77"/>
      <c r="AN121" s="611">
        <f>'報告書（事業主控）'!AN121</f>
        <v>0</v>
      </c>
      <c r="AO121" s="612"/>
      <c r="AP121" s="612"/>
      <c r="AQ121" s="612"/>
      <c r="AR121" s="612"/>
      <c r="AS121" s="77"/>
      <c r="AT121" s="87"/>
    </row>
    <row r="122" spans="2:46" ht="18" customHeight="1">
      <c r="AN122" s="606">
        <f>'報告書（事業主控）'!AN122</f>
        <v>0</v>
      </c>
      <c r="AO122" s="606"/>
      <c r="AP122" s="606"/>
      <c r="AQ122" s="606"/>
      <c r="AR122" s="606"/>
      <c r="AS122" s="87"/>
      <c r="AT122" s="87"/>
    </row>
    <row r="123" spans="2:46" ht="31.5" customHeight="1">
      <c r="AN123" s="136"/>
      <c r="AO123" s="136"/>
      <c r="AP123" s="136"/>
      <c r="AQ123" s="136"/>
      <c r="AR123" s="136"/>
      <c r="AS123" s="87"/>
      <c r="AT123" s="87"/>
    </row>
    <row r="124" spans="2:46" ht="12.95" customHeight="1"/>
    <row r="125" spans="2:46" ht="12.95" customHeight="1"/>
    <row r="126" spans="2:46" ht="12.95" customHeight="1"/>
    <row r="127" spans="2:46" ht="12.95" customHeight="1"/>
    <row r="128" spans="2:46" ht="12.95" customHeight="1"/>
    <row r="129" ht="12.95" customHeight="1"/>
    <row r="130" ht="12.95" customHeight="1"/>
    <row r="131" ht="12.95" customHeight="1"/>
    <row r="132" ht="12.95" customHeight="1"/>
    <row r="133" ht="12.95" customHeight="1"/>
    <row r="134" ht="12.95" customHeight="1"/>
    <row r="135" ht="12.95" customHeight="1"/>
    <row r="136" ht="12.95" customHeight="1"/>
    <row r="137" ht="12.95" customHeight="1"/>
    <row r="138" ht="12.95" customHeight="1"/>
    <row r="139" ht="12.95" customHeight="1"/>
    <row r="140" ht="12.95" customHeight="1"/>
    <row r="141" ht="12.95" customHeight="1"/>
    <row r="142" ht="12.95" customHeight="1"/>
    <row r="143" ht="12.95" customHeight="1"/>
    <row r="144" ht="12.95" customHeight="1"/>
    <row r="145" ht="12.95" customHeight="1"/>
    <row r="146" ht="12.95" customHeight="1"/>
    <row r="147" ht="12.95" customHeight="1"/>
    <row r="148" ht="12.95" customHeight="1"/>
    <row r="149" ht="12.95" customHeight="1"/>
    <row r="150" ht="12.95" customHeight="1"/>
    <row r="151" ht="12.95" customHeight="1"/>
    <row r="152" ht="12.95" customHeight="1"/>
    <row r="153" ht="12.95" customHeight="1"/>
    <row r="154" ht="12.95" customHeight="1"/>
    <row r="155" ht="12.95" customHeight="1"/>
    <row r="156" ht="12.95" customHeight="1"/>
    <row r="157" ht="12.95" customHeight="1"/>
    <row r="158" ht="12.95" customHeight="1"/>
    <row r="159" ht="12.95" customHeight="1"/>
    <row r="160" ht="12.95" customHeight="1"/>
    <row r="161" ht="12.95" customHeight="1"/>
    <row r="162" ht="12.95" customHeight="1"/>
    <row r="163" ht="12.95" customHeight="1"/>
    <row r="164" ht="12.95" customHeight="1"/>
    <row r="165" ht="12.95" customHeight="1"/>
    <row r="166" ht="12.95" customHeight="1"/>
    <row r="167" ht="12.95" customHeight="1"/>
    <row r="168" ht="12.95" customHeight="1"/>
    <row r="169" ht="12.95" customHeight="1"/>
    <row r="170" ht="12.95" customHeight="1"/>
    <row r="171" ht="12.95" customHeight="1"/>
    <row r="172" ht="12.95" customHeight="1"/>
    <row r="173" ht="12.95" customHeight="1"/>
    <row r="174" ht="12.95" customHeight="1"/>
    <row r="175" ht="12.95" customHeight="1"/>
    <row r="176" ht="12.95" customHeight="1"/>
    <row r="177" ht="12.95" customHeight="1"/>
    <row r="178" ht="12.95" customHeight="1"/>
    <row r="179" ht="12.95" customHeight="1"/>
    <row r="180" ht="12.95" customHeight="1"/>
    <row r="181" ht="12.95" customHeight="1"/>
    <row r="182" ht="12.95" customHeight="1"/>
    <row r="183" ht="12.95" customHeight="1"/>
    <row r="184" ht="12.95" customHeight="1"/>
    <row r="185" ht="12.95" customHeight="1"/>
    <row r="186" ht="12.95" customHeight="1"/>
    <row r="187" ht="12.95" customHeight="1"/>
    <row r="188" ht="12.95" customHeight="1"/>
    <row r="189" ht="12.95" customHeight="1"/>
    <row r="190" ht="12.95" customHeight="1"/>
    <row r="191" ht="12.95" customHeight="1"/>
    <row r="192" ht="12.95" customHeight="1"/>
    <row r="193" ht="12.95" customHeight="1"/>
    <row r="194" ht="12.95" customHeight="1"/>
    <row r="195" ht="12.95" customHeight="1"/>
    <row r="196" ht="12.95" customHeight="1"/>
    <row r="197" ht="12.95" customHeight="1"/>
    <row r="198" ht="12.95" customHeight="1"/>
    <row r="199" ht="12.95" customHeight="1"/>
    <row r="200" ht="12.95" customHeight="1"/>
    <row r="201" ht="12.95" customHeight="1"/>
    <row r="202" ht="12.95" customHeight="1"/>
    <row r="203" ht="12.95" customHeight="1"/>
    <row r="204" ht="12.95" customHeight="1"/>
    <row r="205" ht="12.95" customHeight="1"/>
    <row r="206" ht="12.95" customHeight="1"/>
    <row r="207" ht="12.95" customHeight="1"/>
    <row r="208" ht="12.95" customHeight="1"/>
    <row r="209" ht="12.95" customHeight="1"/>
    <row r="210" ht="12.95" customHeight="1"/>
    <row r="211" ht="12.95" customHeight="1"/>
    <row r="212" ht="12.95" customHeight="1"/>
    <row r="213" ht="12.95" customHeight="1"/>
    <row r="214" ht="12.95" customHeight="1"/>
    <row r="215" ht="12.95" customHeight="1"/>
    <row r="216" ht="12.95" customHeight="1"/>
    <row r="217" ht="12.95" customHeight="1"/>
    <row r="218" ht="12.95" customHeight="1"/>
    <row r="219" ht="12.95" customHeight="1"/>
    <row r="220" ht="12.95" customHeight="1"/>
    <row r="221" ht="12.95" customHeight="1"/>
    <row r="222" ht="12.95" customHeight="1"/>
    <row r="223" ht="12.95" customHeight="1"/>
    <row r="224" ht="12.95" customHeight="1"/>
    <row r="225" ht="12.95" customHeight="1"/>
    <row r="226" ht="12.95" customHeight="1"/>
    <row r="227" ht="12.95" customHeight="1"/>
    <row r="228" ht="12.95" customHeight="1"/>
    <row r="229" ht="12.95" customHeight="1"/>
    <row r="230" ht="12.95" customHeight="1"/>
    <row r="231" ht="12.95" customHeight="1"/>
    <row r="232" ht="12.95" customHeight="1"/>
    <row r="233" ht="12.95" customHeight="1"/>
    <row r="234" ht="12.95" customHeight="1"/>
    <row r="235" ht="12.95" customHeight="1"/>
    <row r="236" ht="12.95" customHeight="1"/>
    <row r="237" ht="12.95" customHeight="1"/>
    <row r="238" ht="12.95" customHeight="1"/>
    <row r="239" ht="12.95" customHeight="1"/>
    <row r="240" ht="12.95" customHeight="1"/>
    <row r="241" ht="12.95" customHeight="1"/>
    <row r="242" ht="12.95" customHeight="1"/>
    <row r="243" ht="12.95" customHeight="1"/>
    <row r="244" ht="12.95" customHeight="1"/>
    <row r="245" ht="12.95" customHeight="1"/>
    <row r="246" ht="12.95" customHeight="1"/>
    <row r="247" ht="12.95" customHeight="1"/>
    <row r="248" ht="12.95" customHeight="1"/>
    <row r="249" ht="12.95" customHeight="1"/>
    <row r="250" ht="12.95" customHeight="1"/>
    <row r="251" ht="12.95" customHeight="1"/>
    <row r="252" ht="12.95" customHeight="1"/>
    <row r="253" ht="12.95" customHeight="1"/>
    <row r="254" ht="12.95" customHeight="1"/>
    <row r="255" ht="12.95" customHeight="1"/>
    <row r="256" ht="12.95" customHeight="1"/>
    <row r="257" ht="12.95" customHeight="1"/>
    <row r="258" ht="12.95" customHeight="1"/>
    <row r="259" ht="12.95" customHeight="1"/>
    <row r="260" ht="12.95" customHeight="1"/>
    <row r="261" ht="12.95" customHeight="1"/>
    <row r="262" ht="12.95" customHeight="1"/>
    <row r="263" ht="12.95" customHeight="1"/>
    <row r="264" ht="12.95" customHeight="1"/>
    <row r="265" ht="12.95" customHeight="1"/>
    <row r="266" ht="12.95" customHeight="1"/>
    <row r="267" ht="12.95" customHeight="1"/>
    <row r="268" ht="12.95" customHeight="1"/>
    <row r="269" ht="12.95" customHeight="1"/>
    <row r="270" ht="12.95" customHeight="1"/>
    <row r="271" ht="12.95" customHeight="1"/>
    <row r="272" ht="12.95" customHeight="1"/>
    <row r="273" ht="12.95" customHeight="1"/>
    <row r="274" ht="12.95" customHeight="1"/>
    <row r="275" ht="12.95" customHeight="1"/>
    <row r="276" ht="12.95" customHeight="1"/>
    <row r="277" ht="12.95" customHeight="1"/>
    <row r="278" ht="12.95" customHeight="1"/>
    <row r="279" ht="12.95" customHeight="1"/>
    <row r="280" ht="12.95" customHeight="1"/>
    <row r="281" ht="12.95" customHeight="1"/>
    <row r="282" ht="12.95" customHeight="1"/>
    <row r="283" ht="12.95" customHeight="1"/>
    <row r="284" ht="12.95" customHeight="1"/>
    <row r="285" ht="12.95" customHeight="1"/>
    <row r="286" ht="12.95" customHeight="1"/>
    <row r="287" ht="12.95" customHeight="1"/>
    <row r="288" ht="12.95" customHeight="1"/>
    <row r="289" ht="12.95" customHeight="1"/>
    <row r="290" ht="12.95" customHeight="1"/>
    <row r="291" ht="12.95" customHeight="1"/>
    <row r="292" ht="12.95" customHeight="1"/>
    <row r="293" ht="12.95" customHeight="1"/>
    <row r="294" ht="12.95" customHeight="1"/>
    <row r="295" ht="12.95" customHeight="1"/>
    <row r="296" ht="12.95" customHeight="1"/>
    <row r="297" ht="12.95" customHeight="1"/>
    <row r="298" ht="12.95" customHeight="1"/>
    <row r="299" ht="12.95" customHeight="1"/>
    <row r="300" ht="12.95" customHeight="1"/>
    <row r="301" ht="12.95" customHeight="1"/>
    <row r="302" ht="12.95" customHeight="1"/>
    <row r="303" ht="12.95" customHeight="1"/>
    <row r="304" ht="12.95" customHeight="1"/>
    <row r="305" ht="12.95" customHeight="1"/>
    <row r="306" ht="12.95" customHeight="1"/>
    <row r="307" ht="12.95" customHeight="1"/>
    <row r="308" ht="12.95" customHeight="1"/>
    <row r="309" ht="12.95" customHeight="1"/>
    <row r="310" ht="12.95" customHeight="1"/>
    <row r="311" ht="12.95" customHeight="1"/>
    <row r="312" ht="12.95" customHeight="1"/>
    <row r="313" ht="12.95" customHeight="1"/>
    <row r="314" ht="12.95" customHeight="1"/>
    <row r="315" ht="12.95" customHeight="1"/>
    <row r="316" ht="12.95" customHeight="1"/>
    <row r="317" ht="12.95" customHeight="1"/>
    <row r="318" ht="12.95" customHeight="1"/>
    <row r="319" ht="12.95" customHeight="1"/>
    <row r="320" ht="12.95" customHeight="1"/>
    <row r="321" ht="12.95" customHeight="1"/>
    <row r="322" ht="12.95" customHeight="1"/>
    <row r="323" ht="12.95" customHeight="1"/>
    <row r="324" ht="12.95" customHeight="1"/>
    <row r="325" ht="12.95" customHeight="1"/>
    <row r="326" ht="12.95" customHeight="1"/>
    <row r="327" ht="12.95" customHeight="1"/>
    <row r="328" ht="12.95" customHeight="1"/>
    <row r="329" ht="12.95" customHeight="1"/>
    <row r="330" ht="12.95" customHeight="1"/>
    <row r="331" ht="12.95" customHeight="1"/>
    <row r="332" ht="12.95" customHeight="1"/>
    <row r="333" ht="12.95" customHeight="1"/>
    <row r="334" ht="12.95" customHeight="1"/>
    <row r="335" ht="12.95" customHeight="1"/>
    <row r="336" ht="12.95" customHeight="1"/>
    <row r="337" ht="12.95" customHeight="1"/>
    <row r="338" ht="12.95" customHeight="1"/>
    <row r="339" ht="12.95" customHeight="1"/>
    <row r="340" ht="12.95" customHeight="1"/>
    <row r="341" ht="12.95" customHeight="1"/>
    <row r="342" ht="12.95" customHeight="1"/>
    <row r="343" ht="12.95" customHeight="1"/>
    <row r="344" ht="12.95" customHeight="1"/>
    <row r="345" ht="12.95" customHeight="1"/>
    <row r="346" ht="12.95" customHeight="1"/>
    <row r="347" ht="12.95" customHeight="1"/>
    <row r="348" ht="12.95" customHeight="1"/>
    <row r="349" ht="12.95" customHeight="1"/>
    <row r="350" ht="12.95" customHeight="1"/>
    <row r="351" ht="12.95" customHeight="1"/>
    <row r="352" ht="12.95" customHeight="1"/>
    <row r="353" ht="12.95" customHeight="1"/>
    <row r="354" ht="12.95" customHeight="1"/>
    <row r="355" ht="12.95" customHeight="1"/>
    <row r="356" ht="12.95" customHeight="1"/>
    <row r="357" ht="12.95" customHeight="1"/>
    <row r="358" ht="12.95" customHeight="1"/>
    <row r="359" ht="12.95" customHeight="1"/>
    <row r="360" ht="12.95" customHeight="1"/>
    <row r="361" ht="12.95" customHeight="1"/>
    <row r="362" ht="12.95" customHeight="1"/>
    <row r="363" ht="12.95" customHeight="1"/>
    <row r="364" ht="12.95" customHeight="1"/>
    <row r="365" ht="12.95" customHeight="1"/>
    <row r="366" ht="12.95" customHeight="1"/>
    <row r="367" ht="12.95" customHeight="1"/>
    <row r="368" ht="12.95" customHeight="1"/>
    <row r="369" ht="12.95" customHeight="1"/>
    <row r="370" ht="12.95" customHeight="1"/>
    <row r="371" ht="12.95" customHeight="1"/>
    <row r="372" ht="12.95" customHeight="1"/>
    <row r="373" ht="12.95" customHeight="1"/>
    <row r="374" ht="12.95" customHeight="1"/>
    <row r="375" ht="12.95" customHeight="1"/>
    <row r="376" ht="12.95" customHeight="1"/>
    <row r="377" ht="12.95" customHeight="1"/>
    <row r="378" ht="12.95" customHeight="1"/>
    <row r="379" ht="12.95" customHeight="1"/>
    <row r="380" ht="12.95" customHeight="1"/>
    <row r="381" ht="12.95" customHeight="1"/>
    <row r="382" ht="12.95" customHeight="1"/>
    <row r="383" ht="12.95" customHeight="1"/>
    <row r="384" ht="12.95" customHeight="1"/>
    <row r="385" ht="12.95" customHeight="1"/>
    <row r="386" ht="12.95" customHeight="1"/>
    <row r="387" ht="12.95" customHeight="1"/>
    <row r="388" ht="12.95" customHeight="1"/>
    <row r="389" ht="12.95" customHeight="1"/>
    <row r="390" ht="12.95" customHeight="1"/>
    <row r="391" ht="12.95" customHeight="1"/>
    <row r="392" ht="12.95" customHeight="1"/>
    <row r="393" ht="12.95" customHeight="1"/>
    <row r="394" ht="12.95" customHeight="1"/>
    <row r="395" ht="12.95" customHeight="1"/>
    <row r="396" ht="12.95" customHeight="1"/>
    <row r="397" ht="12.95" customHeight="1"/>
    <row r="398" ht="12.95" customHeight="1"/>
    <row r="399" ht="12.95" customHeight="1"/>
    <row r="400" ht="12.95" customHeight="1"/>
    <row r="401" ht="12.95" customHeight="1"/>
    <row r="402" ht="12.95" customHeight="1"/>
    <row r="403" ht="12.95" customHeight="1"/>
    <row r="404" ht="12.95" customHeight="1"/>
    <row r="405" ht="12.95" customHeight="1"/>
    <row r="406" ht="12.95" customHeight="1"/>
    <row r="407" ht="12.95" customHeight="1"/>
    <row r="408" ht="12.95" customHeight="1"/>
    <row r="409" ht="12.95" customHeight="1"/>
    <row r="410" ht="12.95" customHeight="1"/>
    <row r="411" ht="12.95" customHeight="1"/>
    <row r="412" ht="12.95" customHeight="1"/>
    <row r="413" ht="12.95" customHeight="1"/>
    <row r="414" ht="12.95" customHeight="1"/>
    <row r="415" ht="12.95" customHeight="1"/>
    <row r="416" ht="12.95" customHeight="1"/>
    <row r="417" ht="12.95" customHeight="1"/>
    <row r="418" ht="12.95" customHeight="1"/>
    <row r="419" ht="12.95" customHeight="1"/>
    <row r="420" ht="12.95" customHeight="1"/>
    <row r="421" ht="12.95" customHeight="1"/>
    <row r="422" ht="12.95" customHeight="1"/>
    <row r="423" ht="12.95" customHeight="1"/>
    <row r="424" ht="12.95" customHeight="1"/>
    <row r="425" ht="12.95" customHeight="1"/>
    <row r="426" ht="12.95" customHeight="1"/>
    <row r="427" ht="12.95" customHeight="1"/>
    <row r="428" ht="12.95" customHeight="1"/>
    <row r="429" ht="12.95" customHeight="1"/>
    <row r="430" ht="12.95" customHeight="1"/>
    <row r="431" ht="12.95" customHeight="1"/>
    <row r="432" ht="12.95" customHeight="1"/>
    <row r="433" ht="12.95" customHeight="1"/>
    <row r="434" ht="12.95" customHeight="1"/>
    <row r="435" ht="12.95" customHeight="1"/>
    <row r="436" ht="12.95" customHeight="1"/>
    <row r="437" ht="12.95" customHeight="1"/>
    <row r="438" ht="12.95" customHeight="1"/>
    <row r="439" ht="12.95" customHeight="1"/>
    <row r="440" ht="12.95" customHeight="1"/>
    <row r="441" ht="12.95" customHeight="1"/>
    <row r="442" ht="12.95" customHeight="1"/>
    <row r="443" ht="12.95" customHeight="1"/>
    <row r="444" ht="12.95" customHeight="1"/>
    <row r="445" ht="12.95" customHeight="1"/>
    <row r="446" ht="12.95" customHeight="1"/>
    <row r="447" ht="12.95" customHeight="1"/>
    <row r="448" ht="12.95" customHeight="1"/>
    <row r="449" ht="12.95" customHeight="1"/>
    <row r="450" ht="12.95" customHeight="1"/>
    <row r="451" ht="12.95" customHeight="1"/>
    <row r="452" ht="12.95" customHeight="1"/>
    <row r="453" ht="12.95" customHeight="1"/>
    <row r="454" ht="12.95" customHeight="1"/>
    <row r="455" ht="12.95" customHeight="1"/>
    <row r="456" ht="12.95" customHeight="1"/>
    <row r="457" ht="12.95" customHeight="1"/>
    <row r="458" ht="12.95" customHeight="1"/>
    <row r="459" ht="12.95" customHeight="1"/>
    <row r="460" ht="12.95" customHeight="1"/>
    <row r="461" ht="12.95" customHeight="1"/>
    <row r="462" ht="12.95" customHeight="1"/>
    <row r="463" ht="12.95" customHeight="1"/>
    <row r="464" ht="12.95" customHeight="1"/>
    <row r="465" ht="12.95" customHeight="1"/>
    <row r="466" ht="12.95" customHeight="1"/>
    <row r="467" ht="12.95" customHeight="1"/>
    <row r="468" ht="12.95" customHeight="1"/>
    <row r="469" ht="12.95" customHeight="1"/>
    <row r="470" ht="12.95" customHeight="1"/>
    <row r="471" ht="12.95" customHeight="1"/>
    <row r="472" ht="12.95" customHeight="1"/>
    <row r="473" ht="12.95" customHeight="1"/>
    <row r="474" ht="12.95" customHeight="1"/>
    <row r="475" ht="12.95" customHeight="1"/>
    <row r="476" ht="12.95" customHeight="1"/>
    <row r="477" ht="12.95" customHeight="1"/>
    <row r="478" ht="12.95" customHeight="1"/>
    <row r="479" ht="12.95" customHeight="1"/>
    <row r="480" ht="12.95" customHeight="1"/>
    <row r="481" ht="12.95" customHeight="1"/>
    <row r="482" ht="12.95" customHeight="1"/>
    <row r="483" ht="12.95" customHeight="1"/>
    <row r="484" ht="12.95" customHeight="1"/>
    <row r="485" ht="12.95" customHeight="1"/>
    <row r="486" ht="12.95" customHeight="1"/>
    <row r="487" ht="12.95" customHeight="1"/>
    <row r="488" ht="12.95" customHeight="1"/>
    <row r="489" ht="12.95" customHeight="1"/>
    <row r="490" ht="12.95" customHeight="1"/>
    <row r="491" ht="12.95" customHeight="1"/>
    <row r="492" ht="12.95" customHeight="1"/>
    <row r="493" ht="12.95" customHeight="1"/>
    <row r="494" ht="12.95" customHeight="1"/>
    <row r="495" ht="12.95" customHeight="1"/>
    <row r="496" ht="12.95" customHeight="1"/>
    <row r="497" ht="12.95" customHeight="1"/>
    <row r="498" ht="12.95" customHeight="1"/>
    <row r="499" ht="12.95" customHeight="1"/>
    <row r="500" ht="12.95" customHeight="1"/>
    <row r="501" ht="12.95" customHeight="1"/>
    <row r="502" ht="12.95" customHeight="1"/>
    <row r="503" ht="12.95" customHeight="1"/>
    <row r="504" ht="12.95" customHeight="1"/>
    <row r="505" ht="12.95" customHeight="1"/>
    <row r="506" ht="12.95" customHeight="1"/>
    <row r="507" ht="12.95" customHeight="1"/>
    <row r="508" ht="12.95" customHeight="1"/>
    <row r="509" ht="12.95" customHeight="1"/>
    <row r="510" ht="12.95" customHeight="1"/>
    <row r="511" ht="12.95" customHeight="1"/>
    <row r="512" ht="12.95" customHeight="1"/>
    <row r="513" ht="12.95" customHeight="1"/>
    <row r="514" ht="12.95" customHeight="1"/>
    <row r="515" ht="12.95" customHeight="1"/>
    <row r="516" ht="12.95" customHeight="1"/>
    <row r="517" ht="12.95" customHeight="1"/>
    <row r="518" ht="12.95" customHeight="1"/>
    <row r="519" ht="12.95" customHeight="1"/>
    <row r="520" ht="12.95" customHeight="1"/>
    <row r="521" ht="12.95" customHeight="1"/>
    <row r="522" ht="12.95" customHeight="1"/>
    <row r="523" ht="12.95" customHeight="1"/>
    <row r="524" ht="12.95" customHeight="1"/>
    <row r="525" ht="12.95" customHeight="1"/>
    <row r="526" ht="12.95" customHeight="1"/>
    <row r="527" ht="12.95" customHeight="1"/>
    <row r="528" ht="12.95" customHeight="1"/>
    <row r="529" ht="12.95" customHeight="1"/>
    <row r="530" ht="12.95" customHeight="1"/>
    <row r="531" ht="12.95" customHeight="1"/>
    <row r="532" ht="12.95" customHeight="1"/>
    <row r="533" ht="12.95" customHeight="1"/>
    <row r="534" ht="12.95" customHeight="1"/>
    <row r="535" ht="12.95" customHeight="1"/>
    <row r="536" ht="12.95" customHeight="1"/>
    <row r="537" ht="12.95" customHeight="1"/>
    <row r="538" ht="12.95" customHeight="1"/>
    <row r="539" ht="12.95" customHeight="1"/>
    <row r="540" ht="12.95" customHeight="1"/>
    <row r="541" ht="12.95" customHeight="1"/>
    <row r="542" ht="12.95" customHeight="1"/>
    <row r="543" ht="12.95" customHeight="1"/>
    <row r="544" ht="12.95" customHeight="1"/>
    <row r="545" ht="12.95" customHeight="1"/>
    <row r="546" ht="12.95" customHeight="1"/>
    <row r="547" ht="12.95" customHeight="1"/>
    <row r="548" ht="12.95" customHeight="1"/>
    <row r="549" ht="12.95" customHeight="1"/>
    <row r="550" ht="12.95" customHeight="1"/>
    <row r="551" ht="12.95" customHeight="1"/>
    <row r="552" ht="12.95" customHeight="1"/>
    <row r="553" ht="12.95" customHeight="1"/>
    <row r="554" ht="12.95" customHeight="1"/>
    <row r="555" ht="12.95" customHeight="1"/>
    <row r="556" ht="12.95" customHeight="1"/>
    <row r="557" ht="12.95" customHeight="1"/>
    <row r="558" ht="12.95" customHeight="1"/>
    <row r="559" ht="12.95" customHeight="1"/>
    <row r="560" ht="12.95" customHeight="1"/>
    <row r="561" ht="12.95" customHeight="1"/>
    <row r="562" ht="12.95" customHeight="1"/>
    <row r="563" ht="12.95" customHeight="1"/>
    <row r="564" ht="12.95" customHeight="1"/>
    <row r="565" ht="12.95" customHeight="1"/>
    <row r="566" ht="12.95" customHeight="1"/>
    <row r="567" ht="12.95" customHeight="1"/>
    <row r="568" ht="12.95" customHeight="1"/>
    <row r="569" ht="12.95" customHeight="1"/>
    <row r="570" ht="12.95" customHeight="1"/>
    <row r="571" ht="12.95" customHeight="1"/>
    <row r="572" ht="12.95" customHeight="1"/>
    <row r="573" ht="12.95" customHeight="1"/>
    <row r="574" ht="12.95" customHeight="1"/>
    <row r="575" ht="12.95" customHeight="1"/>
    <row r="576" ht="12.95" customHeight="1"/>
    <row r="577" ht="12.95" customHeight="1"/>
    <row r="578" ht="12.95" customHeight="1"/>
    <row r="579" ht="12.95" customHeight="1"/>
    <row r="580" ht="12.95" customHeight="1"/>
    <row r="581" ht="12.95" customHeight="1"/>
    <row r="582" ht="12.95" customHeight="1"/>
    <row r="583" ht="12.95" customHeight="1"/>
    <row r="584" ht="12.95" customHeight="1"/>
    <row r="585" ht="12.95" customHeight="1"/>
    <row r="586" ht="12.95" customHeight="1"/>
    <row r="587" ht="12.95" customHeight="1"/>
    <row r="588" ht="12.95" customHeight="1"/>
    <row r="589" ht="12.95" customHeight="1"/>
    <row r="590" ht="12.95" customHeight="1"/>
    <row r="591" ht="12.95" customHeight="1"/>
    <row r="592" ht="12.95" customHeight="1"/>
    <row r="593" ht="12.95" customHeight="1"/>
    <row r="594" ht="12.95" customHeight="1"/>
    <row r="595" ht="12.95" customHeight="1"/>
    <row r="596" ht="12.95" customHeight="1"/>
    <row r="597" ht="12.95" customHeight="1"/>
    <row r="598" ht="12.95" customHeight="1"/>
    <row r="599" ht="12.95" customHeight="1"/>
    <row r="600" ht="12.95" customHeight="1"/>
    <row r="601" ht="12.95" customHeight="1"/>
    <row r="602" ht="12.95" customHeight="1"/>
    <row r="603" ht="12.95" customHeight="1"/>
    <row r="604" ht="12.95" customHeight="1"/>
    <row r="605" ht="12.95" customHeight="1"/>
    <row r="606" ht="12.95" customHeight="1"/>
    <row r="607" ht="12.95" customHeight="1"/>
    <row r="608" ht="12.95" customHeight="1"/>
    <row r="609" ht="12.95" customHeight="1"/>
    <row r="610" ht="12.95" customHeight="1"/>
    <row r="611" ht="12.95" customHeight="1"/>
    <row r="612" ht="12.95" customHeight="1"/>
    <row r="613" ht="12.95" customHeight="1"/>
    <row r="614" ht="12.95" customHeight="1"/>
    <row r="615" ht="12.95" customHeight="1"/>
    <row r="616" ht="12.95" customHeight="1"/>
    <row r="617" ht="12.95" customHeight="1"/>
    <row r="618" ht="12.95" customHeight="1"/>
    <row r="619" ht="12.95" customHeight="1"/>
    <row r="620" ht="12.95" customHeight="1"/>
    <row r="621" ht="12.95" customHeight="1"/>
    <row r="622" ht="12.95" customHeight="1"/>
    <row r="623" ht="12.95" customHeight="1"/>
    <row r="624" ht="12.95" customHeight="1"/>
    <row r="625" ht="12.95" customHeight="1"/>
    <row r="626" ht="12.95" customHeight="1"/>
    <row r="627" ht="12.95" customHeight="1"/>
    <row r="628" ht="12.95" customHeight="1"/>
    <row r="629" ht="12.95" customHeight="1"/>
    <row r="630" ht="12.95" customHeight="1"/>
    <row r="631" ht="12.95" customHeight="1"/>
    <row r="632" ht="12.95" customHeight="1"/>
    <row r="633" ht="12.95" customHeight="1"/>
    <row r="634" ht="12.95" customHeight="1"/>
    <row r="635" ht="12.95" customHeight="1"/>
    <row r="636" ht="12.95" customHeight="1"/>
    <row r="637" ht="12.95" customHeight="1"/>
    <row r="638" ht="12.95" customHeight="1"/>
    <row r="639" ht="12.95" customHeight="1"/>
    <row r="640" ht="12.95" customHeight="1"/>
    <row r="641" ht="12.95" customHeight="1"/>
    <row r="642" ht="12.95" customHeight="1"/>
    <row r="643" ht="12.95" customHeight="1"/>
    <row r="644" ht="12.95" customHeight="1"/>
    <row r="645" ht="12.95" customHeight="1"/>
    <row r="646" ht="12.95" customHeight="1"/>
    <row r="647" ht="12.95" customHeight="1"/>
    <row r="648" ht="12.95" customHeight="1"/>
    <row r="649" ht="12.95" customHeight="1"/>
    <row r="650" ht="12.95" customHeight="1"/>
    <row r="651" ht="12.95" customHeight="1"/>
    <row r="652" ht="12.95" customHeight="1"/>
    <row r="653" ht="12.95" customHeight="1"/>
    <row r="654" ht="12.95" customHeight="1"/>
    <row r="655" ht="12.95" customHeight="1"/>
    <row r="656" ht="12.95" customHeight="1"/>
    <row r="657" ht="12.95" customHeight="1"/>
    <row r="658" ht="12.95" customHeight="1"/>
    <row r="659" ht="12.95" customHeight="1"/>
    <row r="660" ht="12.95" customHeight="1"/>
    <row r="661" ht="12.95" customHeight="1"/>
    <row r="662" ht="12.95" customHeight="1"/>
    <row r="663" ht="12.95" customHeight="1"/>
    <row r="664" ht="12.95" customHeight="1"/>
    <row r="665" ht="12.95" customHeight="1"/>
    <row r="666" ht="12.95" customHeight="1"/>
    <row r="667" ht="12.95" customHeight="1"/>
    <row r="668" ht="12.95" customHeight="1"/>
    <row r="669" ht="12.95" customHeight="1"/>
    <row r="670" ht="12.95" customHeight="1"/>
    <row r="671" ht="12.95" customHeight="1"/>
    <row r="672" ht="12.95" customHeight="1"/>
    <row r="673" ht="12.95" customHeight="1"/>
    <row r="674" ht="12.95" customHeight="1"/>
    <row r="675" ht="12.95" customHeight="1"/>
    <row r="676" ht="12.95" customHeight="1"/>
    <row r="677" ht="12.95" customHeight="1"/>
    <row r="678" ht="12.95" customHeight="1"/>
    <row r="679" ht="12.95" customHeight="1"/>
    <row r="680" ht="12.95" customHeight="1"/>
    <row r="681" ht="12.95" customHeight="1"/>
    <row r="682" ht="12.95" customHeight="1"/>
    <row r="683" ht="12.95" customHeight="1"/>
    <row r="684" ht="12.95" customHeight="1"/>
    <row r="685" ht="12.95" customHeight="1"/>
    <row r="686" ht="12.95" customHeight="1"/>
    <row r="687" ht="12.95" customHeight="1"/>
    <row r="688" ht="12.95" customHeight="1"/>
    <row r="689" ht="12.95" customHeight="1"/>
    <row r="690" ht="12.95" customHeight="1"/>
    <row r="691" ht="12.95" customHeight="1"/>
    <row r="692" ht="12.95" customHeight="1"/>
    <row r="693" ht="12.95" customHeight="1"/>
    <row r="694" ht="12.95" customHeight="1"/>
    <row r="695" ht="12.95" customHeight="1"/>
    <row r="696" ht="12.95" customHeight="1"/>
    <row r="697" ht="12.95" customHeight="1"/>
    <row r="698" ht="12.95" customHeight="1"/>
    <row r="699" ht="12.95" customHeight="1"/>
    <row r="700" ht="12.95" customHeight="1"/>
    <row r="701" ht="12.95" customHeight="1"/>
    <row r="702" ht="12.95" customHeight="1"/>
    <row r="703" ht="12.95" customHeight="1"/>
    <row r="704" ht="12.95" customHeight="1"/>
    <row r="705" ht="12.95" customHeight="1"/>
    <row r="706" ht="12.95" customHeight="1"/>
    <row r="707" ht="12.95" customHeight="1"/>
    <row r="708" ht="12.95" customHeight="1"/>
    <row r="709" ht="12.95" customHeight="1"/>
    <row r="710" ht="12.95" customHeight="1"/>
    <row r="711" ht="12.95" customHeight="1"/>
    <row r="712" ht="12.95" customHeight="1"/>
    <row r="713" ht="12.95" customHeight="1"/>
    <row r="714" ht="12.95" customHeight="1"/>
    <row r="715" ht="12.95" customHeight="1"/>
    <row r="716" ht="12.95" customHeight="1"/>
    <row r="717" ht="12.95" customHeight="1"/>
    <row r="718" ht="12.95" customHeight="1"/>
    <row r="719" ht="12.95" customHeight="1"/>
    <row r="720" ht="12.95" customHeight="1"/>
    <row r="721" ht="12.95" customHeight="1"/>
    <row r="722" ht="12.95" customHeight="1"/>
    <row r="723" ht="12.95" customHeight="1"/>
    <row r="724" ht="12.95" customHeight="1"/>
    <row r="725" ht="12.95" customHeight="1"/>
    <row r="726" ht="12.95" customHeight="1"/>
    <row r="727" ht="12.95" customHeight="1"/>
    <row r="728" ht="12.95" customHeight="1"/>
    <row r="729" ht="12.95" customHeight="1"/>
    <row r="730" ht="12.95" customHeight="1"/>
    <row r="731" ht="12.95" customHeight="1"/>
    <row r="732" ht="12.95" customHeight="1"/>
    <row r="733" ht="12.95" customHeight="1"/>
    <row r="734" ht="12.95" customHeight="1"/>
    <row r="735" ht="12.95" customHeight="1"/>
    <row r="736" ht="12.95" customHeight="1"/>
    <row r="737" ht="12.95" customHeight="1"/>
    <row r="738" ht="12.95" customHeight="1"/>
    <row r="739" ht="12.95" customHeight="1"/>
    <row r="740" ht="12.95" customHeight="1"/>
    <row r="741" ht="12.95" customHeight="1"/>
    <row r="742" ht="12.95" customHeight="1"/>
    <row r="743" ht="12.95" customHeight="1"/>
    <row r="744" ht="12.95" customHeight="1"/>
    <row r="745" ht="12.95" customHeight="1"/>
    <row r="746" ht="12.95" customHeight="1"/>
    <row r="747" ht="12.95" customHeight="1"/>
    <row r="748" ht="12.95" customHeight="1"/>
    <row r="749" ht="12.95" customHeight="1"/>
    <row r="750" ht="12.95" customHeight="1"/>
    <row r="751" ht="12.95" customHeight="1"/>
    <row r="752" ht="12.95" customHeight="1"/>
    <row r="753" ht="12.95" customHeight="1"/>
    <row r="754" ht="12.95" customHeight="1"/>
    <row r="755" ht="12.95" customHeight="1"/>
    <row r="756" ht="12.95" customHeight="1"/>
    <row r="757" ht="12.95" customHeight="1"/>
    <row r="758" ht="12.95" customHeight="1"/>
    <row r="759" ht="12.95" customHeight="1"/>
    <row r="760" ht="12.95" customHeight="1"/>
    <row r="761" ht="12.95" customHeight="1"/>
    <row r="762" ht="12.95" customHeight="1"/>
    <row r="763" ht="12.95" customHeight="1"/>
    <row r="764" ht="12.95" customHeight="1"/>
    <row r="765" ht="12.95" customHeight="1"/>
    <row r="766" ht="12.95" customHeight="1"/>
    <row r="767" ht="12.95" customHeight="1"/>
    <row r="768" ht="12.95" customHeight="1"/>
    <row r="769" ht="12.95" customHeight="1"/>
    <row r="770" ht="12.95" customHeight="1"/>
    <row r="771" ht="12.95" customHeight="1"/>
    <row r="772" ht="12.95" customHeight="1"/>
    <row r="773" ht="12.95" customHeight="1"/>
    <row r="774" ht="12.95" customHeight="1"/>
    <row r="775" ht="12.95" customHeight="1"/>
    <row r="776" ht="12.95" customHeight="1"/>
    <row r="777" ht="12.95" customHeight="1"/>
    <row r="778" ht="12.95" customHeight="1"/>
    <row r="779" ht="12.95" customHeight="1"/>
    <row r="780" ht="12.95" customHeight="1"/>
    <row r="781" ht="12.95" customHeight="1"/>
    <row r="782" ht="12.95" customHeight="1"/>
    <row r="783" ht="12.95" customHeight="1"/>
    <row r="784" ht="12.95" customHeight="1"/>
    <row r="785" ht="12.95" customHeight="1"/>
    <row r="786" ht="12.95" customHeight="1"/>
    <row r="787" ht="12.95" customHeight="1"/>
    <row r="788" ht="12.95" customHeight="1"/>
    <row r="789" ht="12.95" customHeight="1"/>
    <row r="790" ht="12.95" customHeight="1"/>
    <row r="791" ht="12.95" customHeight="1"/>
    <row r="792" ht="12.95" customHeight="1"/>
    <row r="793" ht="12.95" customHeight="1"/>
    <row r="794" ht="12.95" customHeight="1"/>
    <row r="795" ht="12.95" customHeight="1"/>
    <row r="796" ht="12.95" customHeight="1"/>
    <row r="797" ht="12.95" customHeight="1"/>
    <row r="798" ht="12.95" customHeight="1"/>
    <row r="799" ht="12.95" customHeight="1"/>
    <row r="800" ht="12.95" customHeight="1"/>
    <row r="801" ht="12.95" customHeight="1"/>
    <row r="802" ht="12.95" customHeight="1"/>
    <row r="803" ht="12.95" customHeight="1"/>
    <row r="804" ht="12.95" customHeight="1"/>
    <row r="805" ht="12.95" customHeight="1"/>
    <row r="806" ht="12.95" customHeight="1"/>
    <row r="807" ht="12.95" customHeight="1"/>
    <row r="808" ht="12.95" customHeight="1"/>
    <row r="809" ht="12.95" customHeight="1"/>
    <row r="810" ht="12.95" customHeight="1"/>
    <row r="811" ht="12.95" customHeight="1"/>
    <row r="812" ht="12.95" customHeight="1"/>
    <row r="813" ht="12.95" customHeight="1"/>
    <row r="814" ht="12.95" customHeight="1"/>
    <row r="815" ht="12.95" customHeight="1"/>
    <row r="816" ht="12.95" customHeight="1"/>
    <row r="817" ht="12.95" customHeight="1"/>
    <row r="818" ht="12.95" customHeight="1"/>
    <row r="819" ht="12.95" customHeight="1"/>
    <row r="820" ht="12.95" customHeight="1"/>
    <row r="821" ht="12.95" customHeight="1"/>
    <row r="822" ht="12.95" customHeight="1"/>
    <row r="823" ht="12.95" customHeight="1"/>
    <row r="824" ht="12.95" customHeight="1"/>
    <row r="825" ht="12.95" customHeight="1"/>
    <row r="826" ht="12.95" customHeight="1"/>
    <row r="827" ht="12.95" customHeight="1"/>
    <row r="828" ht="12.95" customHeight="1"/>
    <row r="829" ht="12.95" customHeight="1"/>
    <row r="830" ht="12.95" customHeight="1"/>
    <row r="831" ht="12.95" customHeight="1"/>
    <row r="832" ht="12.95" customHeight="1"/>
    <row r="833" ht="12.95" customHeight="1"/>
    <row r="834" ht="12.95" customHeight="1"/>
    <row r="835" ht="12.95" customHeight="1"/>
    <row r="836" ht="12.95" customHeight="1"/>
    <row r="837" ht="12.95" customHeight="1"/>
    <row r="838" ht="12.95" customHeight="1"/>
    <row r="839" ht="12.95" customHeight="1"/>
    <row r="840" ht="12.95" customHeight="1"/>
    <row r="841" ht="12.95" customHeight="1"/>
    <row r="842" ht="12.95" customHeight="1"/>
    <row r="843" ht="12.95" customHeight="1"/>
    <row r="844" ht="12.95" customHeight="1"/>
    <row r="845" ht="12.95" customHeight="1"/>
    <row r="846" ht="12.95" customHeight="1"/>
    <row r="847" ht="12.95" customHeight="1"/>
    <row r="848" ht="12.95" customHeight="1"/>
    <row r="849" ht="12.95" customHeight="1"/>
    <row r="850" ht="12.95" customHeight="1"/>
    <row r="851" ht="12.95" customHeight="1"/>
    <row r="852" ht="12.95" customHeight="1"/>
    <row r="853" ht="12.95" customHeight="1"/>
    <row r="854" ht="12.95" customHeight="1"/>
    <row r="855" ht="12.95" customHeight="1"/>
    <row r="856" ht="12.95" customHeight="1"/>
    <row r="857" ht="12.95" customHeight="1"/>
    <row r="858" ht="12.95" customHeight="1"/>
    <row r="859" ht="12.95" customHeight="1"/>
    <row r="860" ht="12.95" customHeight="1"/>
    <row r="861" ht="12.95" customHeight="1"/>
    <row r="862" ht="12.95" customHeight="1"/>
    <row r="863" ht="12.95" customHeight="1"/>
    <row r="864" ht="12.95" customHeight="1"/>
    <row r="865" ht="12.95" customHeight="1"/>
    <row r="866" ht="12.95" customHeight="1"/>
    <row r="867" ht="12.95" customHeight="1"/>
    <row r="868" ht="12.95" customHeight="1"/>
    <row r="869" ht="12.95" customHeight="1"/>
    <row r="870" ht="12.95" customHeight="1"/>
    <row r="871" ht="12.95" customHeight="1"/>
    <row r="872" ht="12.95" customHeight="1"/>
    <row r="873" ht="12.95" customHeight="1"/>
    <row r="874" ht="12.95" customHeight="1"/>
    <row r="875" ht="12.95" customHeight="1"/>
    <row r="876" ht="12.95" customHeight="1"/>
    <row r="877" ht="12.95" customHeight="1"/>
    <row r="878" ht="12.95" customHeight="1"/>
    <row r="879" ht="12.95" customHeight="1"/>
    <row r="880" ht="12.95" customHeight="1"/>
    <row r="881" ht="12.95" customHeight="1"/>
    <row r="882" ht="12.95" customHeight="1"/>
    <row r="883" ht="12.95" customHeight="1"/>
    <row r="884" ht="12.95" customHeight="1"/>
    <row r="885" ht="12.95" customHeight="1"/>
    <row r="886" ht="12.95" customHeight="1"/>
    <row r="887" ht="12.95" customHeight="1"/>
    <row r="888" ht="12.95" customHeight="1"/>
    <row r="889" ht="12.95" customHeight="1"/>
    <row r="890" ht="12.95" customHeight="1"/>
    <row r="891" ht="12.95" customHeight="1"/>
    <row r="892" ht="12.95" customHeight="1"/>
    <row r="893" ht="12.95" customHeight="1"/>
    <row r="894" ht="12.95" customHeight="1"/>
    <row r="895" ht="12.95" customHeight="1"/>
    <row r="896" ht="12.95" customHeight="1"/>
    <row r="897" ht="12.95" customHeight="1"/>
    <row r="898" ht="12.95" customHeight="1"/>
    <row r="899" ht="12.95" customHeight="1"/>
    <row r="900" ht="12.95" customHeight="1"/>
    <row r="901" ht="12.95" customHeight="1"/>
    <row r="902" ht="12.95" customHeight="1"/>
    <row r="903" ht="12.95" customHeight="1"/>
    <row r="904" ht="12.95" customHeight="1"/>
    <row r="905" ht="12.95" customHeight="1"/>
    <row r="906" ht="12.95" customHeight="1"/>
    <row r="907" ht="12.95" customHeight="1"/>
    <row r="908" ht="12.95" customHeight="1"/>
    <row r="909" ht="12.95" customHeight="1"/>
    <row r="910" ht="12.95" customHeight="1"/>
    <row r="911" ht="12.95" customHeight="1"/>
    <row r="912" ht="12.95" customHeight="1"/>
    <row r="913" ht="12.95" customHeight="1"/>
    <row r="914" ht="12.95" customHeight="1"/>
    <row r="915" ht="12.95" customHeight="1"/>
    <row r="916" ht="12.95" customHeight="1"/>
    <row r="917" ht="12.95" customHeight="1"/>
    <row r="918" ht="12.95" customHeight="1"/>
    <row r="919" ht="12.95" customHeight="1"/>
    <row r="920" ht="12.95" customHeight="1"/>
    <row r="921" ht="12.95" customHeight="1"/>
    <row r="922" ht="12.95" customHeight="1"/>
    <row r="923" ht="12.95" customHeight="1"/>
    <row r="924" ht="12.95" customHeight="1"/>
    <row r="925" ht="12.95" customHeight="1"/>
    <row r="926" ht="12.95" customHeight="1"/>
    <row r="927" ht="12.95" customHeight="1"/>
    <row r="928" ht="12.95" customHeight="1"/>
    <row r="929" ht="12.95" customHeight="1"/>
    <row r="930" ht="12.95" customHeight="1"/>
    <row r="931" ht="12.95" customHeight="1"/>
    <row r="932" ht="12.95" customHeight="1"/>
    <row r="933" ht="12.95" customHeight="1"/>
    <row r="934" ht="12.95" customHeight="1"/>
    <row r="935" ht="12.95" customHeight="1"/>
    <row r="936" ht="12.95" customHeight="1"/>
    <row r="937" ht="12.95" customHeight="1"/>
    <row r="938" ht="12.95" customHeight="1"/>
    <row r="939" ht="12.95" customHeight="1"/>
    <row r="940" ht="12.95" customHeight="1"/>
    <row r="941" ht="12.95" customHeight="1"/>
    <row r="942" ht="12.95" customHeight="1"/>
    <row r="943" ht="12.95" customHeight="1"/>
    <row r="944" ht="12.95" customHeight="1"/>
    <row r="945" ht="12.95" customHeight="1"/>
    <row r="946" ht="12.95" customHeight="1"/>
    <row r="947" ht="12.95" customHeight="1"/>
    <row r="948" ht="12.95" customHeight="1"/>
    <row r="949" ht="12.95" customHeight="1"/>
    <row r="950" ht="12.95" customHeight="1"/>
    <row r="951" ht="12.95" customHeight="1"/>
    <row r="952" ht="12.95" customHeight="1"/>
    <row r="953" ht="12.95" customHeight="1"/>
    <row r="954" ht="12.95" customHeight="1"/>
    <row r="955" ht="12.95" customHeight="1"/>
    <row r="956" ht="12.95" customHeight="1"/>
    <row r="957" ht="12.95" customHeight="1"/>
    <row r="958" ht="12.95" customHeight="1"/>
    <row r="959" ht="12.95" customHeight="1"/>
    <row r="960" ht="12.95" customHeight="1"/>
    <row r="961" ht="12.95" customHeight="1"/>
    <row r="962" ht="12.95" customHeight="1"/>
    <row r="963" ht="12.95" customHeight="1"/>
    <row r="964" ht="12.95" customHeight="1"/>
    <row r="965" ht="12.95" customHeight="1"/>
    <row r="966" ht="12.95" customHeight="1"/>
    <row r="967" ht="12.95" customHeight="1"/>
    <row r="968" ht="12.95" customHeight="1"/>
    <row r="969" ht="12.95" customHeight="1"/>
    <row r="970" ht="12.95" customHeight="1"/>
    <row r="971" ht="12.95" customHeight="1"/>
    <row r="972" ht="12.95" customHeight="1"/>
    <row r="973" ht="12.95" customHeight="1"/>
    <row r="974" ht="12.95" customHeight="1"/>
    <row r="975" ht="12.95" customHeight="1"/>
    <row r="976" ht="12.95" customHeight="1"/>
    <row r="977" ht="12.95" customHeight="1"/>
    <row r="978" ht="12.95" customHeight="1"/>
    <row r="979" ht="12.95" customHeight="1"/>
    <row r="980" ht="12.95" customHeight="1"/>
    <row r="981" ht="12.95" customHeight="1"/>
    <row r="982" ht="12.95" customHeight="1"/>
    <row r="983" ht="12.95" customHeight="1"/>
    <row r="984" ht="12.95" customHeight="1"/>
    <row r="985" ht="12.95" customHeight="1"/>
    <row r="986" ht="12.95" customHeight="1"/>
    <row r="987" ht="12.95" customHeight="1"/>
    <row r="988" ht="12.95" customHeight="1"/>
    <row r="989" ht="12.95" customHeight="1"/>
    <row r="990" ht="12.95" customHeight="1"/>
    <row r="991" ht="12.95" customHeight="1"/>
    <row r="992" ht="12.95" customHeight="1"/>
    <row r="993" ht="12.95" customHeight="1"/>
    <row r="994" ht="12.95" customHeight="1"/>
    <row r="995" ht="12.95" customHeight="1"/>
    <row r="996" ht="12.95" customHeight="1"/>
    <row r="997" ht="12.95" customHeight="1"/>
    <row r="998" ht="12.95" customHeight="1"/>
    <row r="999" ht="12.95" customHeight="1"/>
    <row r="1000" ht="12.95" customHeight="1"/>
    <row r="1001" ht="12.95" customHeight="1"/>
    <row r="1002" ht="12.95" customHeight="1"/>
    <row r="1003" ht="12.95" customHeight="1"/>
    <row r="1004" ht="12.95" customHeight="1"/>
    <row r="1005" ht="12.95" customHeight="1"/>
    <row r="1006" ht="12.95" customHeight="1"/>
    <row r="1007" ht="12.95" customHeight="1"/>
    <row r="1008" ht="12.95" customHeight="1"/>
    <row r="1009" ht="12.95" customHeight="1"/>
    <row r="1010" ht="12.95" customHeight="1"/>
    <row r="1011" ht="12.95" customHeight="1"/>
    <row r="1012" ht="12.95" customHeight="1"/>
    <row r="1013" ht="12.95" customHeight="1"/>
    <row r="1014" ht="12.95" customHeight="1"/>
    <row r="1015" ht="12.95" customHeight="1"/>
    <row r="1016" ht="12.95" customHeight="1"/>
    <row r="1017" ht="12.95" customHeight="1"/>
    <row r="1018" ht="12.95" customHeight="1"/>
    <row r="1019" ht="12.95" customHeight="1"/>
    <row r="1020" ht="12.95" customHeight="1"/>
    <row r="1021" ht="12.95" customHeight="1"/>
    <row r="1022" ht="12.95" customHeight="1"/>
    <row r="1023" ht="12.95" customHeight="1"/>
    <row r="1024" ht="12.95" customHeight="1"/>
    <row r="1025" ht="12.95" customHeight="1"/>
    <row r="1026" ht="12.95" customHeight="1"/>
    <row r="1027" ht="12.95" customHeight="1"/>
    <row r="1028" ht="12.95" customHeight="1"/>
    <row r="1029" ht="12.95" customHeight="1"/>
    <row r="1030" ht="12.95" customHeight="1"/>
    <row r="1031" ht="12.95" customHeight="1"/>
    <row r="1032" ht="12.95" customHeight="1"/>
    <row r="1033" ht="12.95" customHeight="1"/>
    <row r="1034" ht="12.95" customHeight="1"/>
    <row r="1035" ht="12.95" customHeight="1"/>
    <row r="1036" ht="12.95" customHeight="1"/>
    <row r="1037" ht="12.95" customHeight="1"/>
    <row r="1038" ht="12.95" customHeight="1"/>
    <row r="1039" ht="12.95" customHeight="1"/>
    <row r="1040" ht="12.95" customHeight="1"/>
    <row r="1041" ht="12.95" customHeight="1"/>
    <row r="1042" ht="12.95" customHeight="1"/>
    <row r="1043" ht="12.95" customHeight="1"/>
    <row r="1044" ht="12.95" customHeight="1"/>
    <row r="1045" ht="12.95" customHeight="1"/>
    <row r="1046" ht="12.95" customHeight="1"/>
    <row r="1047" ht="12.95" customHeight="1"/>
    <row r="1048" ht="12.95" customHeight="1"/>
    <row r="1049" ht="12.95" customHeight="1"/>
    <row r="1050" ht="12.95" customHeight="1"/>
    <row r="1051" ht="12.95" customHeight="1"/>
    <row r="1052" ht="12.95" customHeight="1"/>
    <row r="1053" ht="12.95" customHeight="1"/>
    <row r="1054" ht="12.95" customHeight="1"/>
    <row r="1055" ht="12.95" customHeight="1"/>
    <row r="1056" ht="12.95" customHeight="1"/>
    <row r="1057" ht="12.95" customHeight="1"/>
    <row r="1058" ht="12.95" customHeight="1"/>
    <row r="1059" ht="12.95" customHeight="1"/>
    <row r="1060" ht="12.95" customHeight="1"/>
    <row r="1061" ht="12.95" customHeight="1"/>
    <row r="1062" ht="12.95" customHeight="1"/>
    <row r="1063" ht="12.95" customHeight="1"/>
    <row r="1064" ht="12.95" customHeight="1"/>
    <row r="1065" ht="12.95" customHeight="1"/>
    <row r="1066" ht="12.95" customHeight="1"/>
    <row r="1067" ht="12.95" customHeight="1"/>
    <row r="1068" ht="12.95" customHeight="1"/>
    <row r="1069" ht="12.95" customHeight="1"/>
    <row r="1070" ht="12.95" customHeight="1"/>
    <row r="1071" ht="12.95" customHeight="1"/>
    <row r="1072" ht="12.95" customHeight="1"/>
    <row r="1073" ht="12.95" customHeight="1"/>
    <row r="1074" ht="12.95" customHeight="1"/>
    <row r="1075" ht="12.95" customHeight="1"/>
    <row r="1076" ht="12.95" customHeight="1"/>
    <row r="1077" ht="12.95" customHeight="1"/>
    <row r="1078" ht="12.95" customHeight="1"/>
    <row r="1079" ht="12.95" customHeight="1"/>
    <row r="1080" ht="12.95" customHeight="1"/>
    <row r="1081" ht="12.95" customHeight="1"/>
    <row r="1082" ht="12.95" customHeight="1"/>
    <row r="1083" ht="12.95" customHeight="1"/>
    <row r="1084" ht="12.95" customHeight="1"/>
    <row r="1085" ht="12.95" customHeight="1"/>
    <row r="1086" ht="12.95" customHeight="1"/>
    <row r="1087" ht="12.95" customHeight="1"/>
    <row r="1088" ht="12.95" customHeight="1"/>
    <row r="1089" ht="12.95" customHeight="1"/>
    <row r="1090" ht="12.95" customHeight="1"/>
    <row r="1091" ht="12.95" customHeight="1"/>
    <row r="1092" ht="12.95" customHeight="1"/>
    <row r="1093" ht="12.95" customHeight="1"/>
    <row r="1094" ht="12.95" customHeight="1"/>
    <row r="1095" ht="12.95" customHeight="1"/>
    <row r="1096" ht="12.95" customHeight="1"/>
    <row r="1097" ht="12.95" customHeight="1"/>
    <row r="1098" ht="12.95" customHeight="1"/>
    <row r="1099" ht="12.95" customHeight="1"/>
    <row r="1100" ht="12.95" customHeight="1"/>
    <row r="1101" ht="12.95" customHeight="1"/>
    <row r="1102" ht="12.95" customHeight="1"/>
    <row r="1103" ht="12.95" customHeight="1"/>
    <row r="1104" ht="12.95" customHeight="1"/>
    <row r="1105" ht="12.95" customHeight="1"/>
    <row r="1106" ht="12.95" customHeight="1"/>
    <row r="1107" ht="12.95" customHeight="1"/>
    <row r="1108" ht="12.95" customHeight="1"/>
    <row r="1109" ht="12.95" customHeight="1"/>
    <row r="1110" ht="12.95" customHeight="1"/>
    <row r="1111" ht="12.95" customHeight="1"/>
    <row r="1112" ht="12.95" customHeight="1"/>
    <row r="1113" ht="12.95" customHeight="1"/>
    <row r="1114" ht="12.95" customHeight="1"/>
    <row r="1115" ht="12.95" customHeight="1"/>
    <row r="1116" ht="12.95" customHeight="1"/>
    <row r="1117" ht="12.95" customHeight="1"/>
    <row r="1118" ht="12.95" customHeight="1"/>
    <row r="1119" ht="12.95" customHeight="1"/>
    <row r="1120" ht="12.95" customHeight="1"/>
    <row r="1121" ht="12.95" customHeight="1"/>
    <row r="1122" ht="12.95" customHeight="1"/>
    <row r="1123" ht="12.95" customHeight="1"/>
    <row r="1124" ht="12.95" customHeight="1"/>
    <row r="1125" ht="12.95" customHeight="1"/>
    <row r="1126" ht="12.95" customHeight="1"/>
    <row r="1127" ht="12.95" customHeight="1"/>
    <row r="1128" ht="12.95" customHeight="1"/>
    <row r="1129" ht="12.95" customHeight="1"/>
    <row r="1130" ht="12.95" customHeight="1"/>
    <row r="1131" ht="12.95" customHeight="1"/>
    <row r="1132" ht="12.95" customHeight="1"/>
    <row r="1133" ht="12.95" customHeight="1"/>
    <row r="1134" ht="12.95" customHeight="1"/>
    <row r="1135" ht="12.95" customHeight="1"/>
    <row r="1136" ht="12.95" customHeight="1"/>
    <row r="1137" ht="12.95" customHeight="1"/>
    <row r="1138" ht="12.95" customHeight="1"/>
    <row r="1139" ht="12.95" customHeight="1"/>
    <row r="1140" ht="12.95" customHeight="1"/>
    <row r="1141" ht="12.95" customHeight="1"/>
    <row r="1142" ht="12.95" customHeight="1"/>
    <row r="1143" ht="12.95" customHeight="1"/>
    <row r="1144" ht="12.95" customHeight="1"/>
    <row r="1145" ht="12.95" customHeight="1"/>
    <row r="1146" ht="12.95" customHeight="1"/>
    <row r="1147" ht="12.95" customHeight="1"/>
    <row r="1148" ht="12.95" customHeight="1"/>
    <row r="1149" ht="12.95" customHeight="1"/>
    <row r="1150" ht="12.95" customHeight="1"/>
    <row r="1151" ht="12.95" customHeight="1"/>
    <row r="1152" ht="12.95" customHeight="1"/>
    <row r="1153" ht="12.95" customHeight="1"/>
    <row r="1154" ht="12.95" customHeight="1"/>
    <row r="1155" ht="12.95" customHeight="1"/>
    <row r="1156" ht="12.95" customHeight="1"/>
    <row r="1157" ht="12.95" customHeight="1"/>
    <row r="1158" ht="12.95" customHeight="1"/>
    <row r="1159" ht="12.95" customHeight="1"/>
    <row r="1160" ht="12.95" customHeight="1"/>
    <row r="1161" ht="12.95" customHeight="1"/>
    <row r="1162" ht="12.95" customHeight="1"/>
    <row r="1163" ht="12.95" customHeight="1"/>
    <row r="1164" ht="12.95" customHeight="1"/>
    <row r="1165" ht="12.95" customHeight="1"/>
    <row r="1166" ht="12.95" customHeight="1"/>
    <row r="1167" ht="12.95" customHeight="1"/>
    <row r="1168" ht="12.95" customHeight="1"/>
    <row r="1169" ht="12.95" customHeight="1"/>
    <row r="1170" ht="12.95" customHeight="1"/>
    <row r="1171" ht="12.95" customHeight="1"/>
    <row r="1172" ht="12.95" customHeight="1"/>
    <row r="1173" ht="12.95" customHeight="1"/>
    <row r="1174" ht="12.95" customHeight="1"/>
    <row r="1175" ht="12.95" customHeight="1"/>
    <row r="1176" ht="12.95" customHeight="1"/>
    <row r="1177" ht="12.95" customHeight="1"/>
    <row r="1178" ht="12.95" customHeight="1"/>
    <row r="1179" ht="12.95" customHeight="1"/>
    <row r="1180" ht="12.95" customHeight="1"/>
    <row r="1181" ht="12.95" customHeight="1"/>
    <row r="1182" ht="12.95" customHeight="1"/>
    <row r="1183" ht="12.95" customHeight="1"/>
    <row r="1184" ht="12.95" customHeight="1"/>
    <row r="1185" ht="12.95" customHeight="1"/>
    <row r="1186" ht="12.95" customHeight="1"/>
    <row r="1187" ht="12.95" customHeight="1"/>
    <row r="1188" ht="12.95" customHeight="1"/>
    <row r="1189" ht="12.95" customHeight="1"/>
    <row r="1190" ht="12.95" customHeight="1"/>
    <row r="1191" ht="12.95" customHeight="1"/>
    <row r="1192" ht="12.95" customHeight="1"/>
    <row r="1193" ht="12.95" customHeight="1"/>
    <row r="1194" ht="12.95" customHeight="1"/>
    <row r="1195" ht="12.95" customHeight="1"/>
    <row r="1196" ht="12.95" customHeight="1"/>
    <row r="1197" ht="12.95" customHeight="1"/>
    <row r="1198" ht="12.95" customHeight="1"/>
    <row r="1199" ht="12.95" customHeight="1"/>
    <row r="1200" ht="12.95" customHeight="1"/>
    <row r="1201" ht="12.95" customHeight="1"/>
    <row r="1202" ht="12.95" customHeight="1"/>
    <row r="1203" ht="12.95" customHeight="1"/>
    <row r="1204" ht="12.95" customHeight="1"/>
    <row r="1205" ht="12.95" customHeight="1"/>
    <row r="1206" ht="12.95" customHeight="1"/>
    <row r="1207" ht="12.95" customHeight="1"/>
    <row r="1208" ht="12.95" customHeight="1"/>
    <row r="1209" ht="12.95" customHeight="1"/>
    <row r="1210" ht="12.95" customHeight="1"/>
    <row r="1211" ht="12.95" customHeight="1"/>
    <row r="1212" ht="12.95" customHeight="1"/>
    <row r="1213" ht="12.95" customHeight="1"/>
    <row r="1214" ht="12.95" customHeight="1"/>
    <row r="1215" ht="12.95" customHeight="1"/>
    <row r="1216" ht="12.95" customHeight="1"/>
    <row r="1217" ht="12.95" customHeight="1"/>
    <row r="1218" ht="12.95" customHeight="1"/>
    <row r="1219" ht="12.95" customHeight="1"/>
    <row r="1220" ht="12.95" customHeight="1"/>
    <row r="1221" ht="12.95" customHeight="1"/>
    <row r="1222" ht="12.95" customHeight="1"/>
    <row r="1223" ht="12.95" customHeight="1"/>
    <row r="1224" ht="12.95" customHeight="1"/>
    <row r="1225" ht="12.95" customHeight="1"/>
    <row r="1226" ht="12.95" customHeight="1"/>
    <row r="1227" ht="12.95" customHeight="1"/>
    <row r="1228" ht="12.95" customHeight="1"/>
    <row r="1229" ht="12.95" customHeight="1"/>
    <row r="1230" ht="12.95" customHeight="1"/>
  </sheetData>
  <sheetProtection selectLockedCells="1"/>
  <dataConsolidate/>
  <mergeCells count="485">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 ref="AD63:AG63"/>
    <mergeCell ref="AL63:AM63"/>
    <mergeCell ref="AN69:AR69"/>
    <mergeCell ref="AH66:AK66"/>
    <mergeCell ref="AH67:AK67"/>
    <mergeCell ref="AL67:AM67"/>
    <mergeCell ref="AN67:AR67"/>
    <mergeCell ref="AD65:AG65"/>
    <mergeCell ref="AH69:AK69"/>
    <mergeCell ref="AL65:AM65"/>
    <mergeCell ref="AN61:AR61"/>
    <mergeCell ref="AL53:AM55"/>
    <mergeCell ref="AN53:AO55"/>
    <mergeCell ref="AI38:AN39"/>
    <mergeCell ref="B78:E80"/>
    <mergeCell ref="F78:N80"/>
    <mergeCell ref="AL75:AM75"/>
    <mergeCell ref="AN75:AR75"/>
    <mergeCell ref="B76:I77"/>
    <mergeCell ref="J76:N77"/>
    <mergeCell ref="T76:U76"/>
    <mergeCell ref="T77:U77"/>
    <mergeCell ref="B74:I75"/>
    <mergeCell ref="J74:N75"/>
    <mergeCell ref="AH80:AK80"/>
    <mergeCell ref="AN80:AR80"/>
    <mergeCell ref="AD77:AG77"/>
    <mergeCell ref="AH77:AK77"/>
    <mergeCell ref="T70:U70"/>
    <mergeCell ref="T71:U71"/>
    <mergeCell ref="V71:Y71"/>
    <mergeCell ref="Z71:AC71"/>
    <mergeCell ref="Z77:AC77"/>
    <mergeCell ref="AL77:AM77"/>
    <mergeCell ref="V77:Y77"/>
    <mergeCell ref="AL71:AM71"/>
    <mergeCell ref="AL73:AM73"/>
    <mergeCell ref="AD71:AG71"/>
    <mergeCell ref="AH71:AK71"/>
    <mergeCell ref="V76:X76"/>
    <mergeCell ref="J70:N71"/>
    <mergeCell ref="V72:X72"/>
    <mergeCell ref="AD75:AG75"/>
    <mergeCell ref="AH75:AK75"/>
    <mergeCell ref="T74:U74"/>
    <mergeCell ref="T75:U75"/>
    <mergeCell ref="B66:I67"/>
    <mergeCell ref="J66:N67"/>
    <mergeCell ref="T66:U66"/>
    <mergeCell ref="T67:U67"/>
    <mergeCell ref="V67:Y67"/>
    <mergeCell ref="Z73:AC73"/>
    <mergeCell ref="B72:I73"/>
    <mergeCell ref="J72:N73"/>
    <mergeCell ref="T72:U72"/>
    <mergeCell ref="T73:U73"/>
    <mergeCell ref="AD69:AG69"/>
    <mergeCell ref="B68:I69"/>
    <mergeCell ref="J68:N69"/>
    <mergeCell ref="T68:U68"/>
    <mergeCell ref="T69:U69"/>
    <mergeCell ref="V69:Y69"/>
    <mergeCell ref="Z69:AC69"/>
    <mergeCell ref="B70:I71"/>
    <mergeCell ref="Z67:AC67"/>
    <mergeCell ref="AD67:AG67"/>
    <mergeCell ref="B62:I63"/>
    <mergeCell ref="J62:N63"/>
    <mergeCell ref="T62:U62"/>
    <mergeCell ref="T63:U63"/>
    <mergeCell ref="V63:Y63"/>
    <mergeCell ref="Z63:AC63"/>
    <mergeCell ref="AH61:AK61"/>
    <mergeCell ref="AH63:AK63"/>
    <mergeCell ref="AD61:AG61"/>
    <mergeCell ref="B60:I61"/>
    <mergeCell ref="J60:N61"/>
    <mergeCell ref="T60:U60"/>
    <mergeCell ref="T61:U61"/>
    <mergeCell ref="V61:Y61"/>
    <mergeCell ref="Z61:AC61"/>
    <mergeCell ref="AN63:AR63"/>
    <mergeCell ref="B64:I65"/>
    <mergeCell ref="J64:N65"/>
    <mergeCell ref="T64:U64"/>
    <mergeCell ref="T65:U65"/>
    <mergeCell ref="V65:Y65"/>
    <mergeCell ref="Z65:AC65"/>
    <mergeCell ref="AH62:AK62"/>
    <mergeCell ref="AH64:AK64"/>
    <mergeCell ref="AH65:AK65"/>
    <mergeCell ref="B57:I59"/>
    <mergeCell ref="J57:N59"/>
    <mergeCell ref="O57:U59"/>
    <mergeCell ref="Y57:AH57"/>
    <mergeCell ref="Q54:Q56"/>
    <mergeCell ref="U54:U56"/>
    <mergeCell ref="V54:V56"/>
    <mergeCell ref="W54:W56"/>
    <mergeCell ref="B53:I56"/>
    <mergeCell ref="V58:Y59"/>
    <mergeCell ref="Z58:AC59"/>
    <mergeCell ref="AD58:AG59"/>
    <mergeCell ref="AH58:AK59"/>
    <mergeCell ref="M53:N53"/>
    <mergeCell ref="P54:P56"/>
    <mergeCell ref="R54:R56"/>
    <mergeCell ref="U53:W53"/>
    <mergeCell ref="O53:T53"/>
    <mergeCell ref="S54:S56"/>
    <mergeCell ref="T54:T56"/>
    <mergeCell ref="J53:K53"/>
    <mergeCell ref="V28:Y28"/>
    <mergeCell ref="AL58:AM59"/>
    <mergeCell ref="AN58:AS58"/>
    <mergeCell ref="J54:J56"/>
    <mergeCell ref="K54:K56"/>
    <mergeCell ref="L54:L56"/>
    <mergeCell ref="N54:N56"/>
    <mergeCell ref="M54:M56"/>
    <mergeCell ref="O54:O56"/>
    <mergeCell ref="V60:X60"/>
    <mergeCell ref="AL61:AM61"/>
    <mergeCell ref="AC38:AH39"/>
    <mergeCell ref="AA36:AB39"/>
    <mergeCell ref="AC34:AN34"/>
    <mergeCell ref="AC33:AN33"/>
    <mergeCell ref="AO38:AO39"/>
    <mergeCell ref="AN60:AR60"/>
    <mergeCell ref="AP53:AQ55"/>
    <mergeCell ref="AN57:AS57"/>
    <mergeCell ref="AP38:AS39"/>
    <mergeCell ref="AL57:AM57"/>
    <mergeCell ref="AH60:AK60"/>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V75:Y75"/>
    <mergeCell ref="Z75:AC75"/>
    <mergeCell ref="V74:X74"/>
    <mergeCell ref="V79:Y79"/>
    <mergeCell ref="Z79:AC79"/>
    <mergeCell ref="AD79:AG79"/>
    <mergeCell ref="AH79:AK79"/>
    <mergeCell ref="AN79:AR79"/>
    <mergeCell ref="AH27:AK27"/>
    <mergeCell ref="AN27:AR27"/>
    <mergeCell ref="AR9:AS11"/>
    <mergeCell ref="AN16:AR16"/>
    <mergeCell ref="AN19:AR19"/>
    <mergeCell ref="AN20:AR20"/>
    <mergeCell ref="AN26:AR26"/>
    <mergeCell ref="AP31:AQ31"/>
    <mergeCell ref="AN23:AR23"/>
    <mergeCell ref="AN22:AR22"/>
    <mergeCell ref="AN17:AR17"/>
    <mergeCell ref="AM31:AN31"/>
    <mergeCell ref="AC36:AH37"/>
    <mergeCell ref="AP36:AS37"/>
    <mergeCell ref="AN59:AS59"/>
    <mergeCell ref="AR53:AS55"/>
    <mergeCell ref="Z14:AC15"/>
    <mergeCell ref="AD19:AG19"/>
    <mergeCell ref="AH17:AK17"/>
    <mergeCell ref="AL17:AM17"/>
    <mergeCell ref="AD23:AG23"/>
    <mergeCell ref="Z27:AC27"/>
    <mergeCell ref="AD27:AG27"/>
    <mergeCell ref="X33:Z33"/>
    <mergeCell ref="AM30:AN30"/>
    <mergeCell ref="V20:X20"/>
    <mergeCell ref="V22:X22"/>
    <mergeCell ref="V24:X24"/>
    <mergeCell ref="AN18:AR18"/>
    <mergeCell ref="AN21:AR21"/>
    <mergeCell ref="V21:Y21"/>
    <mergeCell ref="Z21:AC21"/>
    <mergeCell ref="AD21:AG21"/>
    <mergeCell ref="AO30:AQ30"/>
    <mergeCell ref="V26:Y26"/>
    <mergeCell ref="AH26:AK26"/>
    <mergeCell ref="AH20:AK20"/>
    <mergeCell ref="AH22:AK22"/>
    <mergeCell ref="Z23:AC23"/>
    <mergeCell ref="AN28:AR28"/>
    <mergeCell ref="AN25:AR25"/>
    <mergeCell ref="AH24:AK24"/>
    <mergeCell ref="AJ30:AL30"/>
    <mergeCell ref="AA32:AB32"/>
    <mergeCell ref="AJ31:AK31"/>
    <mergeCell ref="AH28:AK28"/>
    <mergeCell ref="V27:Y27"/>
    <mergeCell ref="N10:N12"/>
    <mergeCell ref="O9:T9"/>
    <mergeCell ref="O10:O12"/>
    <mergeCell ref="P10:P12"/>
    <mergeCell ref="Q10:Q12"/>
    <mergeCell ref="U9:W9"/>
    <mergeCell ref="U10:U12"/>
    <mergeCell ref="B9:I12"/>
    <mergeCell ref="J10:J12"/>
    <mergeCell ref="K10:K12"/>
    <mergeCell ref="L10:L12"/>
    <mergeCell ref="J9:K9"/>
    <mergeCell ref="S10:S12"/>
    <mergeCell ref="M9:N9"/>
    <mergeCell ref="M10:M12"/>
    <mergeCell ref="B13:I15"/>
    <mergeCell ref="J13:N15"/>
    <mergeCell ref="AD17:AG17"/>
    <mergeCell ref="V16:X16"/>
    <mergeCell ref="V17:Y17"/>
    <mergeCell ref="J16:N17"/>
    <mergeCell ref="AN15:AS15"/>
    <mergeCell ref="Z25:AC25"/>
    <mergeCell ref="AL21:AM21"/>
    <mergeCell ref="AD25:AG25"/>
    <mergeCell ref="AH18:AK18"/>
    <mergeCell ref="AH16:AK16"/>
    <mergeCell ref="Z19:AC19"/>
    <mergeCell ref="AH23:AK23"/>
    <mergeCell ref="AL19:AM19"/>
    <mergeCell ref="AN24:AR24"/>
    <mergeCell ref="O13:U15"/>
    <mergeCell ref="AH21:AK21"/>
    <mergeCell ref="AH19:AK19"/>
    <mergeCell ref="AL23:AM23"/>
    <mergeCell ref="Z17:AC17"/>
    <mergeCell ref="AL25:AM25"/>
    <mergeCell ref="T19:U19"/>
    <mergeCell ref="V14:Y15"/>
    <mergeCell ref="J31:K31"/>
    <mergeCell ref="T25:U25"/>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B18:I19"/>
    <mergeCell ref="J18:N19"/>
    <mergeCell ref="T18:U18"/>
    <mergeCell ref="AA34:AB34"/>
    <mergeCell ref="AC32:AS32"/>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Z28:AC28"/>
    <mergeCell ref="AD28:AG28"/>
    <mergeCell ref="AH25:AK25"/>
    <mergeCell ref="V25:Y25"/>
    <mergeCell ref="T24:U24"/>
    <mergeCell ref="V19:Y19"/>
    <mergeCell ref="V18:X18"/>
    <mergeCell ref="AL9:AM11"/>
    <mergeCell ref="AN9:AO11"/>
    <mergeCell ref="D34:G34"/>
    <mergeCell ref="S95:S97"/>
    <mergeCell ref="O95:O97"/>
    <mergeCell ref="P95:P97"/>
    <mergeCell ref="AN99:AS99"/>
    <mergeCell ref="AN100:AS100"/>
    <mergeCell ref="AR94:AS96"/>
    <mergeCell ref="AN14:AS14"/>
    <mergeCell ref="AL14:AM15"/>
    <mergeCell ref="AJ36:AN37"/>
    <mergeCell ref="D31:E31"/>
    <mergeCell ref="G31:H31"/>
    <mergeCell ref="Y98:AH98"/>
    <mergeCell ref="AL98:AM98"/>
    <mergeCell ref="AN98:AS98"/>
    <mergeCell ref="T95:T97"/>
    <mergeCell ref="U95:U97"/>
    <mergeCell ref="J95:J97"/>
    <mergeCell ref="K95:K97"/>
    <mergeCell ref="L95:L97"/>
    <mergeCell ref="M95:M97"/>
    <mergeCell ref="N95:N97"/>
    <mergeCell ref="V99:Y100"/>
    <mergeCell ref="V95:V97"/>
    <mergeCell ref="B103:I104"/>
    <mergeCell ref="J103:N104"/>
    <mergeCell ref="T103:U103"/>
    <mergeCell ref="V103:X103"/>
    <mergeCell ref="AH103:AK103"/>
    <mergeCell ref="AN103:AR103"/>
    <mergeCell ref="T104:U104"/>
    <mergeCell ref="AH104:AK104"/>
    <mergeCell ref="B94:I97"/>
    <mergeCell ref="J94:K94"/>
    <mergeCell ref="M94:N94"/>
    <mergeCell ref="O94:T94"/>
    <mergeCell ref="U94:W94"/>
    <mergeCell ref="AL94:AM96"/>
    <mergeCell ref="R95:R97"/>
    <mergeCell ref="W95:W97"/>
    <mergeCell ref="AN94:AO96"/>
    <mergeCell ref="Q95:Q97"/>
    <mergeCell ref="AL99:AM100"/>
    <mergeCell ref="AP94:AQ96"/>
    <mergeCell ref="B98:I100"/>
    <mergeCell ref="J98:N100"/>
    <mergeCell ref="O98:U100"/>
    <mergeCell ref="Z99:AC100"/>
    <mergeCell ref="AD99:AG100"/>
    <mergeCell ref="AH102:AK102"/>
    <mergeCell ref="AH99:AK100"/>
    <mergeCell ref="B101:I102"/>
    <mergeCell ref="J101:N102"/>
    <mergeCell ref="T101:U101"/>
    <mergeCell ref="T102:U102"/>
    <mergeCell ref="V102:Y102"/>
    <mergeCell ref="Z102:AC102"/>
    <mergeCell ref="AD102:AG102"/>
    <mergeCell ref="V104:Y104"/>
    <mergeCell ref="Z104:AC104"/>
    <mergeCell ref="AD104:AG104"/>
    <mergeCell ref="AL102:AM102"/>
    <mergeCell ref="AN102:AR102"/>
    <mergeCell ref="B107:I108"/>
    <mergeCell ref="J107:N108"/>
    <mergeCell ref="T107:U107"/>
    <mergeCell ref="V107:X107"/>
    <mergeCell ref="AH107:AK107"/>
    <mergeCell ref="AN107:AR107"/>
    <mergeCell ref="T108:U108"/>
    <mergeCell ref="B105:I106"/>
    <mergeCell ref="J105:N106"/>
    <mergeCell ref="T105:U105"/>
    <mergeCell ref="V105:X105"/>
    <mergeCell ref="AH105:AK105"/>
    <mergeCell ref="AN105:AR105"/>
    <mergeCell ref="T106:U106"/>
    <mergeCell ref="V106:Y106"/>
    <mergeCell ref="Z106:AC106"/>
    <mergeCell ref="AD106:AG106"/>
    <mergeCell ref="V108:Y108"/>
    <mergeCell ref="Z108:AC108"/>
    <mergeCell ref="AD108:AG108"/>
    <mergeCell ref="AH108:AK108"/>
    <mergeCell ref="AL108:AM108"/>
    <mergeCell ref="AN108:AR108"/>
    <mergeCell ref="AH106:AK106"/>
    <mergeCell ref="B111:I112"/>
    <mergeCell ref="J111:N112"/>
    <mergeCell ref="T111:U111"/>
    <mergeCell ref="V111:X111"/>
    <mergeCell ref="AH111:AK111"/>
    <mergeCell ref="AN111:AR111"/>
    <mergeCell ref="T112:U112"/>
    <mergeCell ref="B109:I110"/>
    <mergeCell ref="J109:N110"/>
    <mergeCell ref="T109:U109"/>
    <mergeCell ref="V109:X109"/>
    <mergeCell ref="AH109:AK109"/>
    <mergeCell ref="AN109:AR109"/>
    <mergeCell ref="T110:U110"/>
    <mergeCell ref="V110:Y110"/>
    <mergeCell ref="Z110:AC110"/>
    <mergeCell ref="AD110:AG110"/>
    <mergeCell ref="V112:Y112"/>
    <mergeCell ref="Z112:AC112"/>
    <mergeCell ref="AD112:AG112"/>
    <mergeCell ref="AH112:AK112"/>
    <mergeCell ref="AL112:AM112"/>
    <mergeCell ref="AN112:AR112"/>
    <mergeCell ref="AH110:AK110"/>
    <mergeCell ref="B115:I116"/>
    <mergeCell ref="J115:N116"/>
    <mergeCell ref="T115:U115"/>
    <mergeCell ref="V115:X115"/>
    <mergeCell ref="AH115:AK115"/>
    <mergeCell ref="AN115:AR115"/>
    <mergeCell ref="T116:U116"/>
    <mergeCell ref="B113:I114"/>
    <mergeCell ref="J113:N114"/>
    <mergeCell ref="T113:U113"/>
    <mergeCell ref="V113:X113"/>
    <mergeCell ref="AH113:AK113"/>
    <mergeCell ref="AN113:AR113"/>
    <mergeCell ref="T114:U114"/>
    <mergeCell ref="V114:Y114"/>
    <mergeCell ref="Z114:AC114"/>
    <mergeCell ref="AD114:AG114"/>
    <mergeCell ref="V116:Y116"/>
    <mergeCell ref="Z116:AC116"/>
    <mergeCell ref="AD116:AG116"/>
    <mergeCell ref="AH116:AK116"/>
    <mergeCell ref="AL116:AM116"/>
    <mergeCell ref="AN116:AR116"/>
    <mergeCell ref="AH114:AK114"/>
    <mergeCell ref="B119:E121"/>
    <mergeCell ref="F119:N121"/>
    <mergeCell ref="O119:U121"/>
    <mergeCell ref="V119:Y119"/>
    <mergeCell ref="AH119:AK119"/>
    <mergeCell ref="AN119:AR119"/>
    <mergeCell ref="V121:Y121"/>
    <mergeCell ref="AH121:AK121"/>
    <mergeCell ref="AN121:AR121"/>
    <mergeCell ref="AD121:AG121"/>
    <mergeCell ref="B117:I118"/>
    <mergeCell ref="J117:N118"/>
    <mergeCell ref="T117:U117"/>
    <mergeCell ref="V117:X117"/>
    <mergeCell ref="AH117:AK117"/>
    <mergeCell ref="AN117:AR117"/>
    <mergeCell ref="T118:U118"/>
    <mergeCell ref="V118:Y118"/>
    <mergeCell ref="Z118:AC118"/>
    <mergeCell ref="AD118:AG118"/>
    <mergeCell ref="AM5:AP6"/>
    <mergeCell ref="AM49:AP50"/>
    <mergeCell ref="AM90:AP91"/>
    <mergeCell ref="AN122:AR122"/>
    <mergeCell ref="AH118:AK118"/>
    <mergeCell ref="AL118:AM118"/>
    <mergeCell ref="AN118:AR118"/>
    <mergeCell ref="Z121:AC121"/>
    <mergeCell ref="V120:Y120"/>
    <mergeCell ref="Z120:AC120"/>
    <mergeCell ref="AD120:AG120"/>
    <mergeCell ref="AH120:AK120"/>
    <mergeCell ref="AN120:AR120"/>
    <mergeCell ref="AL114:AM114"/>
    <mergeCell ref="AN114:AR114"/>
    <mergeCell ref="AL110:AM110"/>
    <mergeCell ref="AN110:AR110"/>
    <mergeCell ref="AL106:AM106"/>
    <mergeCell ref="AN106:AR106"/>
    <mergeCell ref="AL104:AM104"/>
    <mergeCell ref="AN104:AR104"/>
    <mergeCell ref="V101:X101"/>
    <mergeCell ref="AH101:AK101"/>
    <mergeCell ref="AN101:AR101"/>
  </mergeCells>
  <phoneticPr fontId="2"/>
  <conditionalFormatting sqref="V17:Y17 V19:Y19 V21:Y21 V23:Y23 V25:Y25 V63:Y63 V61:Y61 V65:Y65 V67:Y67 V69:Y69 V71:Y71 V73:Y73 V75:Y75 V77:Y77 V104:Y104 V106:Y106 V108:Y108 V110:Y110 V112:Y112 V114:Y114 V116:Y116 V118:Y118 V102:Y102">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V103:X103 V105:X105 V107:X107 V109:X109 V111:X111 V113:X113 V115:X115 V117:X117 V101:X101"/>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2" manualBreakCount="2">
    <brk id="41" max="45" man="1"/>
    <brk id="82" max="4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B324"/>
  <sheetViews>
    <sheetView showGridLines="0" zoomScale="75" zoomScaleNormal="75" workbookViewId="0">
      <selection activeCell="Q109" sqref="Q109"/>
    </sheetView>
  </sheetViews>
  <sheetFormatPr defaultRowHeight="15" customHeight="1"/>
  <cols>
    <col min="1" max="1" width="16" style="153" bestFit="1" customWidth="1"/>
    <col min="2" max="2" width="13.25" style="153" bestFit="1" customWidth="1"/>
    <col min="3" max="5" width="20.125" style="153" customWidth="1"/>
    <col min="6" max="6" width="19.75" style="153" customWidth="1"/>
    <col min="7" max="7" width="19.875" style="153" customWidth="1"/>
    <col min="8" max="8" width="18.5" style="153" bestFit="1" customWidth="1"/>
    <col min="9" max="9" width="18.75" style="153" customWidth="1"/>
    <col min="10" max="11" width="18.875" style="153" customWidth="1"/>
    <col min="12" max="12" width="18.75" style="153" customWidth="1"/>
    <col min="13" max="13" width="19.625" style="153" customWidth="1"/>
    <col min="14" max="14" width="17.25" style="153" bestFit="1" customWidth="1"/>
    <col min="15" max="15" width="13.25" style="153" customWidth="1"/>
    <col min="16" max="16" width="17.5" style="220" bestFit="1" customWidth="1"/>
    <col min="17" max="17" width="11.5" style="153" customWidth="1"/>
    <col min="18" max="18" width="15.625" style="153" customWidth="1"/>
    <col min="19" max="19" width="9" style="153"/>
    <col min="20" max="21" width="5" style="153" customWidth="1"/>
    <col min="22" max="28" width="15" style="153" customWidth="1"/>
    <col min="29" max="16384" width="9" style="153"/>
  </cols>
  <sheetData>
    <row r="1" spans="1:28" ht="15" customHeight="1">
      <c r="A1" s="153" t="s">
        <v>98</v>
      </c>
    </row>
    <row r="2" spans="1:28" ht="15" customHeight="1">
      <c r="A2" s="154" t="s">
        <v>99</v>
      </c>
      <c r="B2" s="154" t="s">
        <v>93</v>
      </c>
      <c r="C2" s="154" t="s">
        <v>100</v>
      </c>
    </row>
    <row r="3" spans="1:28" ht="40.5">
      <c r="A3" s="154"/>
      <c r="B3" s="154"/>
      <c r="C3" s="155" t="s">
        <v>255</v>
      </c>
      <c r="D3" s="155" t="s">
        <v>102</v>
      </c>
      <c r="E3" s="155" t="s">
        <v>103</v>
      </c>
      <c r="F3" s="319" t="s">
        <v>258</v>
      </c>
      <c r="G3" s="319" t="s">
        <v>260</v>
      </c>
      <c r="H3" s="319" t="s">
        <v>261</v>
      </c>
      <c r="I3" s="321"/>
      <c r="J3" s="155"/>
      <c r="O3" s="195"/>
      <c r="P3" s="195"/>
    </row>
    <row r="4" spans="1:28" ht="15" customHeight="1">
      <c r="A4" s="156" t="s">
        <v>82</v>
      </c>
      <c r="B4" s="157" t="s">
        <v>94</v>
      </c>
      <c r="C4" s="310" t="e">
        <f>INT(SUMPRODUCT(($E$50:$E$315=A4)*($F$50:$F$315=B4)*($N$50:$N$315)))+INT(SUMPRODUCT(($E$50:$E$315=A4)*($P$50:$P$315)))</f>
        <v>#REF!</v>
      </c>
      <c r="D4" s="156" t="e">
        <f t="shared" ref="D4" si="0">INT(SUMPRODUCT(($E$50:$E$315=A4)*($F$50:$F$315=B4)*($J$50:$J$315)))</f>
        <v>#REF!</v>
      </c>
      <c r="E4" s="158" t="e">
        <f t="shared" ref="E4" si="1">INT(SUMPRODUCT(($E$50:$E$315=A4)*($F$50:$F$315=B4)*($K$50:$K$315)))</f>
        <v>#REF!</v>
      </c>
      <c r="F4" s="315" t="e">
        <f t="shared" ref="F4:F30" si="2">SUM(G4:H4)</f>
        <v>#REF!</v>
      </c>
      <c r="G4" s="315" t="e">
        <f>INT(SUMPRODUCT(($E$50:$E$315=A4)*($F$50:$F$315=B4)*($O$50:$O$315))/1000)</f>
        <v>#REF!</v>
      </c>
      <c r="H4" s="315" t="e">
        <f>INT(SUMPRODUCT(($E$50:$E$315=A4)*($F$50:$F$315=B4)*($Q$50:$Q$315))/1000)</f>
        <v>#REF!</v>
      </c>
      <c r="I4" s="321"/>
      <c r="J4" s="159" t="s">
        <v>104</v>
      </c>
      <c r="K4" s="160" t="s">
        <v>105</v>
      </c>
      <c r="L4" s="160"/>
      <c r="M4" s="160" t="s">
        <v>106</v>
      </c>
      <c r="N4" s="160" t="s">
        <v>107</v>
      </c>
      <c r="O4" s="160" t="s">
        <v>108</v>
      </c>
      <c r="P4" s="219"/>
      <c r="Q4" s="160"/>
      <c r="R4" s="160"/>
      <c r="S4" s="161"/>
      <c r="T4" s="796" t="s">
        <v>190</v>
      </c>
      <c r="U4" s="197"/>
      <c r="V4" s="198" t="s">
        <v>191</v>
      </c>
      <c r="W4" s="199" t="s">
        <v>192</v>
      </c>
      <c r="X4" s="199" t="s">
        <v>193</v>
      </c>
      <c r="Y4" s="200" t="s">
        <v>194</v>
      </c>
      <c r="Z4" s="199" t="s">
        <v>195</v>
      </c>
      <c r="AA4" s="199" t="s">
        <v>196</v>
      </c>
      <c r="AB4" s="199" t="s">
        <v>197</v>
      </c>
    </row>
    <row r="5" spans="1:28" ht="15" customHeight="1">
      <c r="A5" s="156" t="s">
        <v>82</v>
      </c>
      <c r="B5" s="157" t="s">
        <v>95</v>
      </c>
      <c r="C5" s="156" t="e">
        <f>INT(SUMPRODUCT(($E$50:$E$315=A5)*($F$50:$F$315=B5)*($N$50:$N$315)))</f>
        <v>#REF!</v>
      </c>
      <c r="D5" s="156" t="e">
        <f t="shared" ref="D5:D18" si="3">INT(SUMPRODUCT(($E$50:$E$315=A5)*($F$50:$F$315=B5)*($J$50:$J$315)))</f>
        <v>#REF!</v>
      </c>
      <c r="E5" s="158" t="e">
        <f t="shared" ref="E5:E18" si="4">INT(SUMPRODUCT(($E$50:$E$315=A5)*($F$50:$F$315=B5)*($K$50:$K$315)))</f>
        <v>#REF!</v>
      </c>
      <c r="F5" s="315" t="e">
        <f t="shared" si="2"/>
        <v>#REF!</v>
      </c>
      <c r="G5" s="315" t="e">
        <f t="shared" ref="G5:G30" si="5">INT(SUMPRODUCT(($E$50:$E$315=A5)*($F$50:$F$315=B5)*($O$50:$O$315))/1000)</f>
        <v>#REF!</v>
      </c>
      <c r="H5" s="315">
        <v>0</v>
      </c>
      <c r="J5" s="161"/>
      <c r="K5" s="156" t="s">
        <v>109</v>
      </c>
      <c r="L5" s="156"/>
      <c r="M5" s="170" t="e">
        <f>M6</f>
        <v>#REF!</v>
      </c>
      <c r="N5" s="156"/>
      <c r="O5" s="170" t="e">
        <f>O6</f>
        <v>#REF!</v>
      </c>
      <c r="P5" s="170"/>
      <c r="Q5" s="156"/>
      <c r="R5" s="156"/>
      <c r="S5" s="196"/>
      <c r="T5" s="797"/>
      <c r="U5" s="201" t="s">
        <v>198</v>
      </c>
      <c r="V5" s="202" t="e">
        <f>(INDEX(($V$10:$AB$12,$V$15:$AB$17,$V$20:$AB$22,$V$29:$AB$31),1,1,$R$16))</f>
        <v>#REF!</v>
      </c>
      <c r="W5" s="202" t="e">
        <f>(INDEX(($V$10:$AB$12,$V$15:$AB$17,$V$20:$AB$22,$V$29:$AB$31),1,2,$R$16))</f>
        <v>#REF!</v>
      </c>
      <c r="X5" s="202" t="e">
        <f>(INDEX(($V$10:$AB$12,$V$15:$AB$17,$V$20:$AB$22,$V$29:$AB$31),1,3,$R$16))</f>
        <v>#REF!</v>
      </c>
      <c r="Y5" s="202" t="e">
        <f>(INDEX(($V$10:$AB$12,$V$15:$AB$17,$V$20:$AB$22,$V$29:$AB$31),1,4,$R$16))</f>
        <v>#REF!</v>
      </c>
      <c r="Z5" s="202" t="e">
        <f>(INDEX(($V$10:$AB$12,$V$15:$AB$17,$V$20:$AB$22,$V$29:$AB$31),1,5,$R$16))</f>
        <v>#REF!</v>
      </c>
      <c r="AA5" s="202" t="e">
        <f>(INDEX(($V$10:$AB$12,$V$15:$AB$17,$V$20:$AB$22,$V$29:$AB$31),1,6,$R$16))</f>
        <v>#REF!</v>
      </c>
      <c r="AB5" s="202" t="e">
        <f>(INDEX(($V$10:$AB$12,$V$15:$AB$17,$V$20:$AB$22,$V$29:$AB$31),1,7,$R$16))</f>
        <v>#REF!</v>
      </c>
    </row>
    <row r="6" spans="1:28" ht="15" customHeight="1">
      <c r="A6" s="162" t="s">
        <v>82</v>
      </c>
      <c r="B6" s="163" t="s">
        <v>96</v>
      </c>
      <c r="C6" s="162" t="e">
        <f>INT(SUMPRODUCT(($E$50:$E$315=A6)*($F$50:$F$315=B6)*($N$50:$N$315)))</f>
        <v>#REF!</v>
      </c>
      <c r="D6" s="162" t="e">
        <f t="shared" si="3"/>
        <v>#REF!</v>
      </c>
      <c r="E6" s="164" t="e">
        <f t="shared" si="4"/>
        <v>#REF!</v>
      </c>
      <c r="F6" s="316" t="e">
        <f t="shared" si="2"/>
        <v>#REF!</v>
      </c>
      <c r="G6" s="316" t="e">
        <f t="shared" si="5"/>
        <v>#REF!</v>
      </c>
      <c r="H6" s="315">
        <v>0</v>
      </c>
      <c r="I6" s="321"/>
      <c r="J6" s="161"/>
      <c r="K6" s="156" t="s">
        <v>110</v>
      </c>
      <c r="L6" s="156"/>
      <c r="M6" s="170" t="e">
        <f>#REF!</f>
        <v>#REF!</v>
      </c>
      <c r="N6" s="156"/>
      <c r="O6" s="170" t="e">
        <f>#REF!</f>
        <v>#REF!</v>
      </c>
      <c r="P6" s="170"/>
      <c r="Q6" s="156"/>
      <c r="R6" s="156"/>
      <c r="S6" s="161"/>
      <c r="T6" s="797"/>
      <c r="U6" s="203" t="s">
        <v>199</v>
      </c>
      <c r="V6" s="202" t="e">
        <f>(INDEX(($V$10:$AB$12,$V$15:$AB$17,$V$20:$AB$22,$V$29:$AB$31),2,1,$R$16))</f>
        <v>#REF!</v>
      </c>
      <c r="W6" s="202" t="e">
        <f>(INDEX(($V$10:$AB$12,$V$15:$AB$17,$V$20:$AB$22,$V$29:$AB$31),2,2,$R$16))</f>
        <v>#REF!</v>
      </c>
      <c r="X6" s="204" t="s">
        <v>200</v>
      </c>
      <c r="Y6" s="205" t="s">
        <v>201</v>
      </c>
      <c r="Z6" s="205" t="s">
        <v>202</v>
      </c>
      <c r="AA6" s="206"/>
      <c r="AB6" s="202" t="e">
        <f>(INDEX(($V$10:$AB$12,$V$15:$AB$17,$V$20:$AB$22,$V$29:$AB$31),2,7,$R$16))</f>
        <v>#REF!</v>
      </c>
    </row>
    <row r="7" spans="1:28" ht="15" customHeight="1">
      <c r="A7" s="156" t="s">
        <v>83</v>
      </c>
      <c r="B7" s="157" t="s">
        <v>94</v>
      </c>
      <c r="C7" s="156" t="e">
        <f>INT(SUMPRODUCT(($E$50:$E$315=A7)*($F$50:$F$315=B7)*($N$50:$N$315)))+INT(SUMPRODUCT(($E$50:$E$315=A7)*($P$50:$P$315)))</f>
        <v>#REF!</v>
      </c>
      <c r="D7" s="156" t="e">
        <f t="shared" si="3"/>
        <v>#REF!</v>
      </c>
      <c r="E7" s="158" t="e">
        <f t="shared" si="4"/>
        <v>#REF!</v>
      </c>
      <c r="F7" s="315" t="e">
        <f t="shared" si="2"/>
        <v>#REF!</v>
      </c>
      <c r="G7" s="315" t="e">
        <f t="shared" si="5"/>
        <v>#REF!</v>
      </c>
      <c r="H7" s="323" t="e">
        <f>INT(SUMPRODUCT(($E$50:$E$315=A7)*($F$50:$F$315=B7)*($Q$50:$Q$315))/1000)</f>
        <v>#REF!</v>
      </c>
      <c r="I7" s="321"/>
      <c r="J7" s="161"/>
      <c r="K7" s="156" t="s">
        <v>111</v>
      </c>
      <c r="L7" s="156" t="s">
        <v>112</v>
      </c>
      <c r="M7" s="156"/>
      <c r="N7" s="156"/>
      <c r="O7" s="156"/>
      <c r="P7" s="222"/>
      <c r="Q7" s="156"/>
      <c r="R7" s="156"/>
      <c r="S7" s="161"/>
      <c r="T7" s="798"/>
      <c r="U7" s="201" t="s">
        <v>203</v>
      </c>
      <c r="V7" s="202" t="e">
        <f>(INDEX(($V$10:$AB$12,$V$15:$AB$17,$V$20:$AB$22,$V$29:$AB$31),3,1,$R$16))</f>
        <v>#REF!</v>
      </c>
      <c r="W7" s="202" t="e">
        <f>(INDEX(($V$10:$AB$12,$V$15:$AB$17,$V$20:$AB$22,$V$29:$AB$31),3,2,$R$16))</f>
        <v>#REF!</v>
      </c>
      <c r="X7" s="202" t="e">
        <f>INDEX(($V$10:$AB$12,$V$15:$AB$17,$V$20:$AB$22,$V$29:$AB$31),3,3,$R$16)</f>
        <v>#REF!</v>
      </c>
      <c r="Y7" s="202" t="e">
        <f>INDEX(($V$10:$AB$12,$V$15:$AB$17,$V$20:$AB$22,$V$29:$AB$31),3,4,$R$16)</f>
        <v>#REF!</v>
      </c>
      <c r="Z7" s="202" t="e">
        <f>INDEX(($V$10:$AB$12,$V$15:$AB$17,$V$20:$AB$22,$V$29:$AB$31),3,5,$R$16)</f>
        <v>#REF!</v>
      </c>
      <c r="AA7" s="207"/>
      <c r="AB7" s="202" t="e">
        <f>(INDEX(($V$10:$AB$12,$V$15:$AB$17,$V$20:$AB$22,$V$29:$AB$31),3,7,$R$16))</f>
        <v>#REF!</v>
      </c>
    </row>
    <row r="8" spans="1:28" ht="15" customHeight="1">
      <c r="A8" s="156" t="s">
        <v>83</v>
      </c>
      <c r="B8" s="157" t="s">
        <v>95</v>
      </c>
      <c r="C8" s="322" t="e">
        <f>INT(SUMPRODUCT(($E$50:$E$315=A8)*($F$50:$F$315=B8)*($N$50:$N$315)))</f>
        <v>#REF!</v>
      </c>
      <c r="D8" s="156" t="e">
        <f t="shared" si="3"/>
        <v>#REF!</v>
      </c>
      <c r="E8" s="158" t="e">
        <f t="shared" si="4"/>
        <v>#REF!</v>
      </c>
      <c r="F8" s="315" t="e">
        <f t="shared" si="2"/>
        <v>#REF!</v>
      </c>
      <c r="G8" s="315" t="e">
        <f t="shared" si="5"/>
        <v>#REF!</v>
      </c>
      <c r="H8" s="315">
        <v>0</v>
      </c>
      <c r="J8" s="161"/>
      <c r="K8" s="156"/>
      <c r="L8" s="156" t="s">
        <v>113</v>
      </c>
      <c r="M8" s="156"/>
      <c r="N8" s="156"/>
      <c r="O8" s="156"/>
      <c r="P8" s="222"/>
      <c r="Q8" s="156"/>
      <c r="R8" s="156"/>
      <c r="S8" s="161"/>
      <c r="T8" s="208" t="s">
        <v>204</v>
      </c>
      <c r="U8" s="208"/>
      <c r="V8" s="208"/>
      <c r="W8" s="208"/>
      <c r="X8" s="208"/>
      <c r="Y8" s="209"/>
      <c r="Z8" s="208"/>
      <c r="AA8" s="210"/>
      <c r="AB8" s="208"/>
    </row>
    <row r="9" spans="1:28" ht="15" customHeight="1">
      <c r="A9" s="162" t="s">
        <v>83</v>
      </c>
      <c r="B9" s="163" t="s">
        <v>96</v>
      </c>
      <c r="C9" s="162" t="e">
        <f>INT(SUMPRODUCT(($E$50:$E$315=A9)*($F$50:$F$315=B9)*($N$50:$N$315)))</f>
        <v>#REF!</v>
      </c>
      <c r="D9" s="162" t="e">
        <f t="shared" si="3"/>
        <v>#REF!</v>
      </c>
      <c r="E9" s="164" t="e">
        <f t="shared" si="4"/>
        <v>#REF!</v>
      </c>
      <c r="F9" s="316" t="e">
        <f t="shared" si="2"/>
        <v>#REF!</v>
      </c>
      <c r="G9" s="316" t="e">
        <f t="shared" si="5"/>
        <v>#REF!</v>
      </c>
      <c r="H9" s="316">
        <v>0</v>
      </c>
      <c r="I9" s="321"/>
      <c r="J9" s="161"/>
      <c r="K9" s="156"/>
      <c r="L9" s="156" t="s">
        <v>114</v>
      </c>
      <c r="M9" s="156"/>
      <c r="N9" s="156"/>
      <c r="O9" s="156"/>
      <c r="P9" s="222"/>
      <c r="Q9" s="156"/>
      <c r="R9" s="156"/>
      <c r="S9" s="161"/>
      <c r="T9" s="796" t="s">
        <v>190</v>
      </c>
      <c r="U9" s="197"/>
      <c r="V9" s="198" t="s">
        <v>191</v>
      </c>
      <c r="W9" s="199" t="s">
        <v>192</v>
      </c>
      <c r="X9" s="199" t="s">
        <v>193</v>
      </c>
      <c r="Y9" s="200" t="s">
        <v>194</v>
      </c>
      <c r="Z9" s="199" t="s">
        <v>195</v>
      </c>
      <c r="AA9" s="199" t="s">
        <v>196</v>
      </c>
      <c r="AB9" s="199" t="s">
        <v>197</v>
      </c>
    </row>
    <row r="10" spans="1:28" ht="15" customHeight="1">
      <c r="A10" s="156" t="s">
        <v>84</v>
      </c>
      <c r="B10" s="157" t="s">
        <v>94</v>
      </c>
      <c r="C10" s="156" t="e">
        <f>INT(SUMPRODUCT(($E$50:$E$315=A10)*($F$50:$F$315=B10)*($N$50:$N$315)))+INT(SUMPRODUCT(($E$50:$E$315=A10)*($P$50:$P$315)))</f>
        <v>#REF!</v>
      </c>
      <c r="D10" s="156" t="e">
        <f t="shared" si="3"/>
        <v>#REF!</v>
      </c>
      <c r="E10" s="158" t="e">
        <f t="shared" si="4"/>
        <v>#REF!</v>
      </c>
      <c r="F10" s="315" t="e">
        <f t="shared" si="2"/>
        <v>#REF!</v>
      </c>
      <c r="G10" s="315" t="e">
        <f t="shared" si="5"/>
        <v>#REF!</v>
      </c>
      <c r="H10" s="323" t="e">
        <f>INT(SUMPRODUCT(($E$50:$E$315=A10)*($F$50:$F$315=B10)*($Q$50:$Q$315))/1000)</f>
        <v>#REF!</v>
      </c>
      <c r="I10" s="321"/>
      <c r="J10" s="161"/>
      <c r="K10" s="156" t="s">
        <v>115</v>
      </c>
      <c r="L10" s="156"/>
      <c r="M10" s="170" t="e">
        <f>#REF!</f>
        <v>#REF!</v>
      </c>
      <c r="N10" s="156">
        <v>0.02</v>
      </c>
      <c r="O10" s="170" t="e">
        <f>#REF!</f>
        <v>#REF!</v>
      </c>
      <c r="P10" s="170"/>
      <c r="Q10" s="156"/>
      <c r="R10" s="156"/>
      <c r="S10" s="196"/>
      <c r="T10" s="797"/>
      <c r="U10" s="201" t="s">
        <v>198</v>
      </c>
      <c r="V10" s="202" t="e">
        <f>IF(OR($O$19="",$O$19=0,$O$19=1),$O$13,IF($O$13-$O$19*INT($O$13/$O$19)=0,$O$13/3,IF($O$13-$O$19*INT($O$13/$O$19)=2,INT($O$13/$O$19)+2,INT($O$13/$O$19)+1)))</f>
        <v>#REF!</v>
      </c>
      <c r="W10" s="211" t="e">
        <f>IF(#REF!="行わない",IF(OR($O$5="",$O$5=0),0,IF($M$19&lt;=$O$5,0,IF($M$19-$O$5&gt;V10,V10,$M$19-$O$5))),0)</f>
        <v>#REF!</v>
      </c>
      <c r="X10" s="211" t="e">
        <f>Z12</f>
        <v>#REF!</v>
      </c>
      <c r="Y10" s="212" t="e">
        <f>IF(OR(V10="",V10=0),0,V10-W10+X10)</f>
        <v>#REF!</v>
      </c>
      <c r="Z10" s="212">
        <v>0</v>
      </c>
      <c r="AA10" s="211" t="e">
        <f>$O$10</f>
        <v>#REF!</v>
      </c>
      <c r="AB10" s="211" t="e">
        <f>IF(OR(V10="",V10=0),0,Y10+AA10)</f>
        <v>#REF!</v>
      </c>
    </row>
    <row r="11" spans="1:28" ht="15" customHeight="1">
      <c r="A11" s="156" t="s">
        <v>84</v>
      </c>
      <c r="B11" s="157" t="s">
        <v>95</v>
      </c>
      <c r="C11" s="322" t="e">
        <f>INT(SUMPRODUCT(($E$50:$E$315=A11)*($F$50:$F$315=B11)*($N$50:$N$315)))</f>
        <v>#REF!</v>
      </c>
      <c r="D11" s="156" t="e">
        <f t="shared" si="3"/>
        <v>#REF!</v>
      </c>
      <c r="E11" s="158" t="e">
        <f t="shared" si="4"/>
        <v>#REF!</v>
      </c>
      <c r="F11" s="315" t="e">
        <f t="shared" si="2"/>
        <v>#REF!</v>
      </c>
      <c r="G11" s="315" t="e">
        <f t="shared" si="5"/>
        <v>#REF!</v>
      </c>
      <c r="H11" s="315">
        <v>0</v>
      </c>
      <c r="J11" s="161"/>
      <c r="K11" s="156"/>
      <c r="L11" s="156"/>
      <c r="M11" s="170"/>
      <c r="N11" s="156"/>
      <c r="O11" s="156"/>
      <c r="P11" s="222"/>
      <c r="Q11" s="156"/>
      <c r="R11" s="156"/>
      <c r="S11" s="161"/>
      <c r="T11" s="797"/>
      <c r="U11" s="203" t="s">
        <v>199</v>
      </c>
      <c r="V11" s="213" t="e">
        <f>IF(OR($O$19="",$O$19=0,$O$19=1),0,IF($O$13="",0,IF($O$19=1,0,INT($O$13/3))))</f>
        <v>#REF!</v>
      </c>
      <c r="W11" s="214" t="e">
        <f>IF(#REF!="行わない",IF(OR($O$19="",$O$19=0,$O$19=1),0,IF($O$5="",0,IF($M$19-V10&lt;=$O$5,0,IF($O$19=1,0,IF($M$19-$O$5-W10&gt;=V11,V11,$M$19-$O$5-W10))))),0)</f>
        <v>#REF!</v>
      </c>
      <c r="X11" s="204" t="s">
        <v>200</v>
      </c>
      <c r="Y11" s="205" t="s">
        <v>201</v>
      </c>
      <c r="Z11" s="205" t="s">
        <v>202</v>
      </c>
      <c r="AA11" s="206"/>
      <c r="AB11" s="211" t="e">
        <f>IF(OR($O$19="",$O$19=0,$O$19=1),0,IF(V11=0,0,V11-W11))</f>
        <v>#REF!</v>
      </c>
    </row>
    <row r="12" spans="1:28" ht="15" customHeight="1">
      <c r="A12" s="162" t="s">
        <v>84</v>
      </c>
      <c r="B12" s="163" t="s">
        <v>96</v>
      </c>
      <c r="C12" s="162" t="e">
        <f>INT(SUMPRODUCT(($E$50:$E$315=A12)*($F$50:$F$315=B12)*($N$50:$N$315)))</f>
        <v>#REF!</v>
      </c>
      <c r="D12" s="162" t="e">
        <f t="shared" si="3"/>
        <v>#REF!</v>
      </c>
      <c r="E12" s="164" t="e">
        <f t="shared" si="4"/>
        <v>#REF!</v>
      </c>
      <c r="F12" s="316" t="e">
        <f t="shared" si="2"/>
        <v>#REF!</v>
      </c>
      <c r="G12" s="316" t="e">
        <f t="shared" si="5"/>
        <v>#REF!</v>
      </c>
      <c r="H12" s="316">
        <v>0</v>
      </c>
      <c r="I12" s="321"/>
      <c r="J12" s="161" t="s">
        <v>116</v>
      </c>
      <c r="K12" s="156" t="s">
        <v>105</v>
      </c>
      <c r="L12" s="156"/>
      <c r="M12" s="156" t="s">
        <v>117</v>
      </c>
      <c r="N12" s="156" t="s">
        <v>118</v>
      </c>
      <c r="O12" s="156" t="s">
        <v>119</v>
      </c>
      <c r="P12" s="222"/>
      <c r="Q12" s="156"/>
      <c r="R12" s="156"/>
      <c r="S12" s="161"/>
      <c r="T12" s="798"/>
      <c r="U12" s="201" t="s">
        <v>203</v>
      </c>
      <c r="V12" s="202" t="e">
        <f>IF(OR($O$19="",$O$19=0,$O$19=1),0,IF($O$13="",0,IF($O$19=1,0,INT($O$13/3))))</f>
        <v>#REF!</v>
      </c>
      <c r="W12" s="211" t="e">
        <f>IF(#REF!="行わない",IF(OR($O$19="",$O$19=0,$O$19=1),0,IF($O$5="",0,IF($M$19-V10-V11&lt;=$O$5,0,IF($O$19=1,0,IF($M$19-$O$5-W10-W11&gt;=V12,V12,$M$19-$O$5-W10-W11))))),0)</f>
        <v>#REF!</v>
      </c>
      <c r="X12" s="213" t="e">
        <f>IF(#REF!="行わない",IF(OR($O$5="",$O$5=0),0,IF($O$19=1,IF($O$5&gt;=$M$19,0,W10),W10+W11+W12)),0)</f>
        <v>#REF!</v>
      </c>
      <c r="Y12" s="213" t="e">
        <f>IF($M$19-$O$5-X12-Z10&gt;0,$M$19-$O$5-X12-Z10,0)</f>
        <v>#REF!</v>
      </c>
      <c r="Z12" s="214" t="e">
        <f>IF(OR($O$5="",$O$5=0),0,IF($M$19&lt;=$O$5,$O$5-$M$19,0))</f>
        <v>#REF!</v>
      </c>
      <c r="AA12" s="207"/>
      <c r="AB12" s="211" t="e">
        <f>IF(OR($O$19="",$O$19=0,$O$19=1),0,IF(V12=0,0,V12-W12))</f>
        <v>#REF!</v>
      </c>
    </row>
    <row r="13" spans="1:28" ht="15" customHeight="1">
      <c r="A13" s="156" t="s">
        <v>85</v>
      </c>
      <c r="B13" s="157" t="s">
        <v>94</v>
      </c>
      <c r="C13" s="156" t="e">
        <f>INT(SUMPRODUCT(($E$50:$E$315=A13)*($F$50:$F$315=B13)*($N$50:$N$315)))+INT(SUMPRODUCT(($E$50:$E$315=A13)*($P$50:$P$315)))</f>
        <v>#REF!</v>
      </c>
      <c r="D13" s="156" t="e">
        <f t="shared" si="3"/>
        <v>#REF!</v>
      </c>
      <c r="E13" s="158" t="e">
        <f t="shared" si="4"/>
        <v>#REF!</v>
      </c>
      <c r="F13" s="315" t="e">
        <f t="shared" si="2"/>
        <v>#REF!</v>
      </c>
      <c r="G13" s="315" t="e">
        <f t="shared" si="5"/>
        <v>#REF!</v>
      </c>
      <c r="H13" s="323" t="e">
        <f>INT(SUMPRODUCT(($E$50:$E$315=A13)*($F$50:$F$315=B13)*($Q$50:$Q$315))/1000)</f>
        <v>#REF!</v>
      </c>
      <c r="I13" s="321"/>
      <c r="J13" s="161"/>
      <c r="K13" s="156" t="s">
        <v>109</v>
      </c>
      <c r="L13" s="156"/>
      <c r="M13" s="170" t="e">
        <f>M14</f>
        <v>#REF!</v>
      </c>
      <c r="N13" s="156"/>
      <c r="O13" s="194" t="e">
        <f>O14</f>
        <v>#REF!</v>
      </c>
      <c r="P13" s="194"/>
      <c r="Q13" s="170"/>
      <c r="R13" s="156"/>
      <c r="S13" s="196"/>
      <c r="T13" s="208" t="s">
        <v>205</v>
      </c>
      <c r="U13" s="208"/>
      <c r="V13" s="208"/>
      <c r="W13" s="208"/>
      <c r="X13" s="208"/>
      <c r="Y13" s="208"/>
      <c r="Z13" s="209"/>
      <c r="AA13" s="210"/>
      <c r="AB13" s="208"/>
    </row>
    <row r="14" spans="1:28" ht="15" customHeight="1">
      <c r="A14" s="156" t="s">
        <v>85</v>
      </c>
      <c r="B14" s="157" t="s">
        <v>95</v>
      </c>
      <c r="C14" s="322" t="e">
        <f>INT(SUMPRODUCT(($E$50:$E$315=A14)*($F$50:$F$315=B14)*($N$50:$N$315)))</f>
        <v>#REF!</v>
      </c>
      <c r="D14" s="156" t="e">
        <f t="shared" si="3"/>
        <v>#REF!</v>
      </c>
      <c r="E14" s="158" t="e">
        <f t="shared" si="4"/>
        <v>#REF!</v>
      </c>
      <c r="F14" s="315" t="e">
        <f t="shared" si="2"/>
        <v>#REF!</v>
      </c>
      <c r="G14" s="315" t="e">
        <f t="shared" si="5"/>
        <v>#REF!</v>
      </c>
      <c r="H14" s="315">
        <v>0</v>
      </c>
      <c r="J14" s="161"/>
      <c r="K14" s="156" t="s">
        <v>110</v>
      </c>
      <c r="L14" s="156"/>
      <c r="M14" s="170" t="e">
        <f>M6</f>
        <v>#REF!</v>
      </c>
      <c r="N14" s="156"/>
      <c r="O14" s="170" t="e">
        <f>O6</f>
        <v>#REF!</v>
      </c>
      <c r="P14" s="170"/>
      <c r="Q14" s="156"/>
      <c r="R14" s="156"/>
      <c r="S14" s="196"/>
      <c r="T14" s="796" t="s">
        <v>190</v>
      </c>
      <c r="U14" s="197"/>
      <c r="V14" s="198" t="s">
        <v>191</v>
      </c>
      <c r="W14" s="199" t="s">
        <v>192</v>
      </c>
      <c r="X14" s="199" t="s">
        <v>193</v>
      </c>
      <c r="Y14" s="200" t="s">
        <v>194</v>
      </c>
      <c r="Z14" s="199" t="s">
        <v>195</v>
      </c>
      <c r="AA14" s="199" t="s">
        <v>196</v>
      </c>
      <c r="AB14" s="199" t="s">
        <v>197</v>
      </c>
    </row>
    <row r="15" spans="1:28" ht="15" customHeight="1">
      <c r="A15" s="162" t="s">
        <v>85</v>
      </c>
      <c r="B15" s="163" t="s">
        <v>96</v>
      </c>
      <c r="C15" s="162" t="e">
        <f>INT(SUMPRODUCT(($E$50:$E$315=A15)*($F$50:$F$315=B15)*($N$50:$N$315)))</f>
        <v>#REF!</v>
      </c>
      <c r="D15" s="162" t="e">
        <f t="shared" si="3"/>
        <v>#REF!</v>
      </c>
      <c r="E15" s="164" t="e">
        <f t="shared" si="4"/>
        <v>#REF!</v>
      </c>
      <c r="F15" s="316" t="e">
        <f t="shared" si="2"/>
        <v>#REF!</v>
      </c>
      <c r="G15" s="316" t="e">
        <f t="shared" si="5"/>
        <v>#REF!</v>
      </c>
      <c r="H15" s="316">
        <v>0</v>
      </c>
      <c r="J15" s="161"/>
      <c r="K15" s="156" t="s">
        <v>111</v>
      </c>
      <c r="L15" s="156" t="s">
        <v>112</v>
      </c>
      <c r="M15" s="156"/>
      <c r="N15" s="156"/>
      <c r="O15" s="156"/>
      <c r="P15" s="222"/>
      <c r="Q15" s="156"/>
      <c r="R15" s="156" t="s">
        <v>212</v>
      </c>
      <c r="S15" s="161"/>
      <c r="T15" s="797"/>
      <c r="U15" s="201" t="s">
        <v>198</v>
      </c>
      <c r="V15" s="202" t="e">
        <f>IF(OR($O$19="",$O$19=0,$O$19=1),$O$13,IF($O$13-$O$19*INT($O$13/$O$19)=0,$O$13/3,IF($O$13-$O$19*INT($O$13/$O$19)=2,INT($O$13/$O$19)+2,INT($O$13/$O$19)+1)))</f>
        <v>#REF!</v>
      </c>
      <c r="W15" s="211">
        <v>0</v>
      </c>
      <c r="X15" s="211" t="e">
        <f>Z17</f>
        <v>#REF!</v>
      </c>
      <c r="Y15" s="212" t="e">
        <f>IF(OR(V15="",V15=0),0,V15-W15+X15)</f>
        <v>#REF!</v>
      </c>
      <c r="Z15" s="215" t="e">
        <f>IF(#REF!="行わない",IF(OR($O$5="",$O$5=0),0,IF($M$19-$O$5&gt;$O$10,$O$10,IF($M$19-$O$5&lt;0,0,$M$19-$O$5))),0)</f>
        <v>#REF!</v>
      </c>
      <c r="AA15" s="211" t="e">
        <f>$O$10-Z15</f>
        <v>#REF!</v>
      </c>
      <c r="AB15" s="211" t="e">
        <f>IF(OR(V15="",V15=0),0,Y15+AA15)</f>
        <v>#REF!</v>
      </c>
    </row>
    <row r="16" spans="1:28" ht="15" customHeight="1">
      <c r="A16" s="156" t="s">
        <v>62</v>
      </c>
      <c r="B16" s="157" t="s">
        <v>94</v>
      </c>
      <c r="C16" s="156" t="e">
        <f>INT(SUMPRODUCT(($E$50:$E$315=A16)*($F$50:$F$315=B16)*($N$50:$N$315)))+INT(SUMPRODUCT(($E$50:$E$315=A16)*($P$50:$P$315)))</f>
        <v>#REF!</v>
      </c>
      <c r="D16" s="156" t="e">
        <f t="shared" si="3"/>
        <v>#REF!</v>
      </c>
      <c r="E16" s="158" t="e">
        <f t="shared" si="4"/>
        <v>#REF!</v>
      </c>
      <c r="F16" s="315" t="e">
        <f t="shared" si="2"/>
        <v>#REF!</v>
      </c>
      <c r="G16" s="315" t="e">
        <f t="shared" si="5"/>
        <v>#REF!</v>
      </c>
      <c r="H16" s="323" t="e">
        <f>INT(SUMPRODUCT(($E$50:$E$315=A16)*($F$50:$F$315=B16)*($Q$50:$Q$315))/1000)</f>
        <v>#REF!</v>
      </c>
      <c r="I16" s="321"/>
      <c r="J16" s="161"/>
      <c r="K16" s="156"/>
      <c r="L16" s="156" t="s">
        <v>113</v>
      </c>
      <c r="M16" s="156"/>
      <c r="N16" s="156"/>
      <c r="O16" s="156"/>
      <c r="P16" s="222"/>
      <c r="Q16" s="156"/>
      <c r="R16" s="156" t="e">
        <f>IF(#REF!="",4,#REF!)</f>
        <v>#REF!</v>
      </c>
      <c r="S16" s="161"/>
      <c r="T16" s="797"/>
      <c r="U16" s="203" t="s">
        <v>199</v>
      </c>
      <c r="V16" s="213" t="e">
        <f>IF(OR($O$19="",$O$19=0,$O$19=1),0,IF($O$13="",0,IF($O$19=1,0,INT($O$13/3))))</f>
        <v>#REF!</v>
      </c>
      <c r="W16" s="214">
        <v>0</v>
      </c>
      <c r="X16" s="204" t="s">
        <v>200</v>
      </c>
      <c r="Y16" s="205" t="s">
        <v>201</v>
      </c>
      <c r="Z16" s="205" t="s">
        <v>202</v>
      </c>
      <c r="AA16" s="206"/>
      <c r="AB16" s="211" t="e">
        <f>IF(OR($O$19="",$O$19=0,$O$19=1),0,IF(V16=0,0,V16-W16))</f>
        <v>#REF!</v>
      </c>
    </row>
    <row r="17" spans="1:28" ht="15" customHeight="1">
      <c r="A17" s="156" t="s">
        <v>62</v>
      </c>
      <c r="B17" s="157" t="s">
        <v>95</v>
      </c>
      <c r="C17" s="322" t="e">
        <f>INT(SUMPRODUCT(($E$50:$E$315=A17)*($F$50:$F$315=B17)*($N$50:$N$315)))</f>
        <v>#REF!</v>
      </c>
      <c r="D17" s="156" t="e">
        <f t="shared" si="3"/>
        <v>#REF!</v>
      </c>
      <c r="E17" s="158" t="e">
        <f t="shared" si="4"/>
        <v>#REF!</v>
      </c>
      <c r="F17" s="315" t="e">
        <f t="shared" si="2"/>
        <v>#REF!</v>
      </c>
      <c r="G17" s="315" t="e">
        <f t="shared" si="5"/>
        <v>#REF!</v>
      </c>
      <c r="H17" s="315">
        <v>0</v>
      </c>
      <c r="J17" s="161"/>
      <c r="K17" s="156"/>
      <c r="L17" s="156" t="s">
        <v>114</v>
      </c>
      <c r="M17" s="156"/>
      <c r="N17" s="156"/>
      <c r="O17" s="156"/>
      <c r="P17" s="222"/>
      <c r="Q17" s="156"/>
      <c r="R17" s="156" t="s">
        <v>213</v>
      </c>
      <c r="S17" s="161"/>
      <c r="T17" s="798"/>
      <c r="U17" s="201" t="s">
        <v>203</v>
      </c>
      <c r="V17" s="202" t="e">
        <f>IF(OR($O$19="",$O$19=0,$O$19=1),0,IF($O$13="",0,IF($O$19=1,0,INT($O$13/3))))</f>
        <v>#REF!</v>
      </c>
      <c r="W17" s="211">
        <v>0</v>
      </c>
      <c r="X17" s="213" t="e">
        <f>Z15</f>
        <v>#REF!</v>
      </c>
      <c r="Y17" s="213" t="e">
        <f>IF($M$19-$O$5-X17&gt;0,$M$19-$O$5-X17,0)</f>
        <v>#REF!</v>
      </c>
      <c r="Z17" s="214" t="e">
        <f>IF(OR($O$5="",$O$5=0),0,IF($M$19&lt;=$O$5,$O$5-$M$19,0))</f>
        <v>#REF!</v>
      </c>
      <c r="AA17" s="207"/>
      <c r="AB17" s="211" t="e">
        <f>IF(OR($O$19="",$O$19=0,$O$19=1),0,IF(V17=0,0,V17-W17))</f>
        <v>#REF!</v>
      </c>
    </row>
    <row r="18" spans="1:28" ht="15" customHeight="1">
      <c r="A18" s="162" t="s">
        <v>62</v>
      </c>
      <c r="B18" s="163" t="s">
        <v>96</v>
      </c>
      <c r="C18" s="162" t="e">
        <f>INT(SUMPRODUCT(($E$50:$E$315=A18)*($F$50:$F$315=B18)*($N$50:$N$315)))</f>
        <v>#REF!</v>
      </c>
      <c r="D18" s="162" t="e">
        <f t="shared" si="3"/>
        <v>#REF!</v>
      </c>
      <c r="E18" s="164" t="e">
        <f t="shared" si="4"/>
        <v>#REF!</v>
      </c>
      <c r="F18" s="316" t="e">
        <f t="shared" si="2"/>
        <v>#REF!</v>
      </c>
      <c r="G18" s="316" t="e">
        <f t="shared" si="5"/>
        <v>#REF!</v>
      </c>
      <c r="H18" s="316">
        <v>0</v>
      </c>
      <c r="J18" s="161"/>
      <c r="K18" s="156"/>
      <c r="L18" s="156"/>
      <c r="M18" s="156"/>
      <c r="N18" s="156"/>
      <c r="O18" s="156"/>
      <c r="P18" s="222"/>
      <c r="Q18" s="156"/>
      <c r="R18" s="156" t="e">
        <f>IF(AND(R20="還付なし",R16&lt;&gt;""),"表示","非表示")</f>
        <v>#REF!</v>
      </c>
      <c r="S18" s="161"/>
      <c r="T18" s="208" t="s">
        <v>206</v>
      </c>
      <c r="U18" s="208"/>
      <c r="V18" s="208"/>
      <c r="W18" s="208"/>
      <c r="X18" s="208"/>
      <c r="Y18" s="208"/>
      <c r="Z18" s="208"/>
      <c r="AA18" s="210"/>
      <c r="AB18" s="208"/>
    </row>
    <row r="19" spans="1:28" ht="15" customHeight="1">
      <c r="A19" s="156" t="s">
        <v>86</v>
      </c>
      <c r="B19" s="157" t="s">
        <v>94</v>
      </c>
      <c r="C19" s="156" t="e">
        <f>INT(SUMPRODUCT(($E$50:$E$315=A19)*($F$50:$F$315=B19)*($N$50:$N$315)))+INT(SUMPRODUCT(($E$50:$E$315=A19)*($P$50:$P$315)))</f>
        <v>#REF!</v>
      </c>
      <c r="D19" s="156" t="e">
        <f t="shared" ref="D19" si="6">INT(SUMPRODUCT(($E$50:$E$315=A19)*($F$50:$F$315=B19)*($J$50:$J$315)))</f>
        <v>#REF!</v>
      </c>
      <c r="E19" s="158" t="e">
        <f t="shared" ref="E19" si="7">INT(SUMPRODUCT(($E$50:$E$315=A19)*($F$50:$F$315=B19)*($K$50:$K$315)))</f>
        <v>#REF!</v>
      </c>
      <c r="F19" s="315" t="e">
        <f t="shared" si="2"/>
        <v>#REF!</v>
      </c>
      <c r="G19" s="315" t="e">
        <f t="shared" si="5"/>
        <v>#REF!</v>
      </c>
      <c r="H19" s="323" t="e">
        <f>INT(SUMPRODUCT(($E$50:$E$315=A19)*($F$50:$F$315=B19)*($Q$50:$Q$315))/1000)</f>
        <v>#REF!</v>
      </c>
      <c r="J19" s="161" t="s">
        <v>120</v>
      </c>
      <c r="K19" s="156"/>
      <c r="L19" s="156"/>
      <c r="M19" s="171" t="e">
        <f>#REF!</f>
        <v>#REF!</v>
      </c>
      <c r="N19" s="156" t="s">
        <v>121</v>
      </c>
      <c r="O19" s="156" t="e">
        <f>#REF!</f>
        <v>#REF!</v>
      </c>
      <c r="P19" s="222"/>
      <c r="Q19" s="156"/>
      <c r="R19" s="156" t="s">
        <v>122</v>
      </c>
      <c r="S19" s="161"/>
      <c r="T19" s="796" t="s">
        <v>190</v>
      </c>
      <c r="U19" s="197"/>
      <c r="V19" s="198" t="s">
        <v>191</v>
      </c>
      <c r="W19" s="199" t="s">
        <v>192</v>
      </c>
      <c r="X19" s="199" t="s">
        <v>193</v>
      </c>
      <c r="Y19" s="200" t="s">
        <v>194</v>
      </c>
      <c r="Z19" s="199" t="s">
        <v>195</v>
      </c>
      <c r="AA19" s="199" t="s">
        <v>196</v>
      </c>
      <c r="AB19" s="199" t="s">
        <v>197</v>
      </c>
    </row>
    <row r="20" spans="1:28" ht="15" customHeight="1">
      <c r="A20" s="156" t="s">
        <v>86</v>
      </c>
      <c r="B20" s="157" t="s">
        <v>95</v>
      </c>
      <c r="C20" s="322" t="e">
        <f>INT(SUMPRODUCT(($E$50:$E$315=A20)*($F$50:$F$315=B20)*($N$50:$N$315)))</f>
        <v>#REF!</v>
      </c>
      <c r="D20" s="156" t="e">
        <f>INT(SUMPRODUCT(($E$50:$E$315=A20)*($F$50:$F$315=B20)*($J$50:$J$315)))</f>
        <v>#REF!</v>
      </c>
      <c r="E20" s="158" t="e">
        <f>INT(SUMPRODUCT(($E$50:$E$315=A20)*($F$50:$F$315=B20)*($K$50:$K$315)))</f>
        <v>#REF!</v>
      </c>
      <c r="F20" s="315" t="e">
        <f t="shared" si="2"/>
        <v>#REF!</v>
      </c>
      <c r="G20" s="315" t="e">
        <f t="shared" si="5"/>
        <v>#REF!</v>
      </c>
      <c r="H20" s="315">
        <v>0</v>
      </c>
      <c r="I20" s="321"/>
      <c r="J20" s="161"/>
      <c r="K20" s="156"/>
      <c r="L20" s="156"/>
      <c r="M20" s="156"/>
      <c r="N20" s="156"/>
      <c r="O20" s="156"/>
      <c r="P20" s="222"/>
      <c r="Q20" s="156"/>
      <c r="R20" s="156" t="e">
        <f>IF(AND(#REF!="行わない",O5*2&lt;=M19),"還付なし","還付あり")</f>
        <v>#REF!</v>
      </c>
      <c r="S20" s="161"/>
      <c r="T20" s="797"/>
      <c r="U20" s="201" t="s">
        <v>198</v>
      </c>
      <c r="V20" s="202" t="e">
        <f>IF(OR($O$19="",$O$19=0,$O$19=1),$O$13,IF($O$13-$O$19*INT($O$13/$O$19)=0,$O$13/3,IF($O$13-$O$19*INT($O$13/$O$19)=2,INT($O$13/$O$19)+2,INT($O$13/$O$19)+1)))</f>
        <v>#REF!</v>
      </c>
      <c r="W20" s="211" t="e">
        <f>IF(#REF!="行わない",IF(OR($O$5="",$O$5=0),0,IF($M$19&lt;=$O$5,0,IF($M$19-$O$5&gt;V20,V20,$M$19-$O$5))),0)</f>
        <v>#REF!</v>
      </c>
      <c r="X20" s="211" t="e">
        <f>Z22</f>
        <v>#REF!</v>
      </c>
      <c r="Y20" s="212" t="e">
        <f>IF(OR(V20="",V20=0),0,IF(V20&lt;W20,V20,V20-W20+X20))</f>
        <v>#REF!</v>
      </c>
      <c r="Z20" s="215" t="e">
        <f>IF(#REF!="行わない",IF(OR($O$5="",$O$5=0),0,IF($M$19-$O$5&gt;W20,IF($M$19-$O$5-W20&gt;$O$10,$O$10,$M$19-$O$5-W20),0)),0)</f>
        <v>#REF!</v>
      </c>
      <c r="AA20" s="211" t="e">
        <f>$O$10-Z20</f>
        <v>#REF!</v>
      </c>
      <c r="AB20" s="211" t="e">
        <f>IF(OR(V20="",V20=0),0,Y20+AA20)</f>
        <v>#REF!</v>
      </c>
    </row>
    <row r="21" spans="1:28" ht="15" customHeight="1">
      <c r="A21" s="162" t="s">
        <v>86</v>
      </c>
      <c r="B21" s="163" t="s">
        <v>96</v>
      </c>
      <c r="C21" s="162" t="e">
        <f>INT(SUMPRODUCT(($E$50:$E$315=A21)*($F$50:$F$315=B21)*($N$50:$N$315)))</f>
        <v>#REF!</v>
      </c>
      <c r="D21" s="162" t="e">
        <f t="shared" ref="D21:D30" si="8">INT(SUMPRODUCT(($E$50:$E$315=A21)*($F$50:$F$315=B21)*($J$50:$J$315)))</f>
        <v>#REF!</v>
      </c>
      <c r="E21" s="164" t="e">
        <f t="shared" ref="E21:E30" si="9">INT(SUMPRODUCT(($E$50:$E$315=A21)*($F$50:$F$315=B21)*($K$50:$K$315)))</f>
        <v>#REF!</v>
      </c>
      <c r="F21" s="316" t="e">
        <f t="shared" si="2"/>
        <v>#REF!</v>
      </c>
      <c r="G21" s="316" t="e">
        <f t="shared" si="5"/>
        <v>#REF!</v>
      </c>
      <c r="H21" s="316">
        <v>0</v>
      </c>
      <c r="J21" s="161" t="s">
        <v>123</v>
      </c>
      <c r="K21" s="156"/>
      <c r="L21" s="156" t="s">
        <v>124</v>
      </c>
      <c r="M21" s="156" t="s">
        <v>125</v>
      </c>
      <c r="N21" s="156" t="s">
        <v>126</v>
      </c>
      <c r="O21" s="156"/>
      <c r="P21" s="222"/>
      <c r="Q21" s="156" t="s">
        <v>127</v>
      </c>
      <c r="R21" s="156" t="s">
        <v>128</v>
      </c>
      <c r="S21" s="161"/>
      <c r="T21" s="797"/>
      <c r="U21" s="203" t="s">
        <v>199</v>
      </c>
      <c r="V21" s="213" t="e">
        <f>IF(OR($O$19="",$O$19=0,$O$19=1),0,IF($O$13="",0,IF($O$19=1,0,INT($O$13/3))))</f>
        <v>#REF!</v>
      </c>
      <c r="W21" s="214" t="e">
        <f>IF(#REF!="行わない",IF(OR($O$19="",$O$19=0,$O$19=1),0,IF($O$5="",0,IF($M$19-$O$5-W20-Z20&lt;0,0,IF(V21&lt;$M$19-$O$5-W20-Z20,V21,$M$19-$O$5-W20-Z20)))),0)</f>
        <v>#REF!</v>
      </c>
      <c r="X21" s="204" t="s">
        <v>200</v>
      </c>
      <c r="Y21" s="205" t="s">
        <v>201</v>
      </c>
      <c r="Z21" s="205" t="s">
        <v>202</v>
      </c>
      <c r="AA21" s="206"/>
      <c r="AB21" s="211" t="e">
        <f>IF(OR($O$19="",$O$19=0,$O$19=1),0,IF(V21=0,0,V21-W21))</f>
        <v>#REF!</v>
      </c>
    </row>
    <row r="22" spans="1:28" ht="15" customHeight="1">
      <c r="A22" s="156" t="s">
        <v>87</v>
      </c>
      <c r="B22" s="157" t="s">
        <v>94</v>
      </c>
      <c r="C22" s="156" t="e">
        <f>INT(SUMPRODUCT(($E$50:$E$315=A22)*($F$50:$F$315=B22)*($N$50:$N$315)))+INT(SUMPRODUCT(($E$50:$E$315=A22)*($P$50:$P$315)))</f>
        <v>#REF!</v>
      </c>
      <c r="D22" s="156" t="e">
        <f t="shared" si="8"/>
        <v>#REF!</v>
      </c>
      <c r="E22" s="158" t="e">
        <f t="shared" si="9"/>
        <v>#REF!</v>
      </c>
      <c r="F22" s="315" t="e">
        <f t="shared" si="2"/>
        <v>#REF!</v>
      </c>
      <c r="G22" s="315" t="e">
        <f t="shared" si="5"/>
        <v>#REF!</v>
      </c>
      <c r="H22" s="323" t="e">
        <f>INT(SUMPRODUCT(($E$50:$E$315=A22)*($F$50:$F$315=B22)*($Q$50:$Q$315))/1000)</f>
        <v>#REF!</v>
      </c>
      <c r="I22" s="321"/>
      <c r="J22" s="161"/>
      <c r="K22" s="156"/>
      <c r="L22" s="217" t="e">
        <f>X7</f>
        <v>#REF!</v>
      </c>
      <c r="M22" s="218" t="e">
        <f>Y7</f>
        <v>#REF!</v>
      </c>
      <c r="N22" s="218" t="e">
        <f>Z7</f>
        <v>#REF!</v>
      </c>
      <c r="O22" s="156"/>
      <c r="P22" s="222"/>
      <c r="Q22" s="156" t="e">
        <f>IF(OR(M6=M9,AND(M6&gt;0,M9&gt;0)),"一元",IF(M9=0,"二元（労災）","二元（雇用）"))</f>
        <v>#REF!</v>
      </c>
      <c r="R22" s="156" t="e">
        <f>IF(O13&gt;=200000,"可能","不可能")</f>
        <v>#REF!</v>
      </c>
      <c r="S22" s="161"/>
      <c r="T22" s="798"/>
      <c r="U22" s="201" t="s">
        <v>203</v>
      </c>
      <c r="V22" s="202" t="e">
        <f>IF(OR($O$19="",$O$19=0,$O$19=1),0,IF($O$13="",0,IF($O$19=1,0,INT($O$13/3))))</f>
        <v>#REF!</v>
      </c>
      <c r="W22" s="211" t="e">
        <f>IF(#REF!="行わない",IF(OR($O$19="",$O$19=0,$O$19=1),0,IF($O$5="",0,IF($M$19-$O$5-W20-Z20-W21&lt;0,0,IF(V21&lt;$M$19-$O$5-W20-Z20-W21,V21,$M$19-$O$5-W20-Z20-W21)))),0)</f>
        <v>#REF!</v>
      </c>
      <c r="X22" s="213" t="e">
        <f>IF(#REF!="行わない",IF(OR($O$5="",$O$5=0),0,IF($O$19=1,IF($O$5&gt;=$M$19,0,W20+Z20),W20+W21+W22+Z20)),0)</f>
        <v>#REF!</v>
      </c>
      <c r="Y22" s="213" t="e">
        <f>IF($M$19-$O$5-X22&gt;0,$M$19-$O$5-X22,0)</f>
        <v>#REF!</v>
      </c>
      <c r="Z22" s="214" t="e">
        <f>IF(OR($O$5="",$O$5=0),0,IF($M$19&lt;=$O$5,$O$5-$M$19,0))</f>
        <v>#REF!</v>
      </c>
      <c r="AA22" s="207"/>
      <c r="AB22" s="211" t="e">
        <f>IF(OR($O$19="",$O$19=0,$O$19=1),0,IF(V22=0,0,V22-W22))</f>
        <v>#REF!</v>
      </c>
    </row>
    <row r="23" spans="1:28" ht="15" customHeight="1">
      <c r="A23" s="156" t="s">
        <v>87</v>
      </c>
      <c r="B23" s="157" t="s">
        <v>95</v>
      </c>
      <c r="C23" s="322" t="e">
        <f>INT(SUMPRODUCT(($E$50:$E$315=A23)*($F$50:$F$315=B23)*($N$50:$N$315)))</f>
        <v>#REF!</v>
      </c>
      <c r="D23" s="156" t="e">
        <f t="shared" si="8"/>
        <v>#REF!</v>
      </c>
      <c r="E23" s="158" t="e">
        <f t="shared" si="9"/>
        <v>#REF!</v>
      </c>
      <c r="F23" s="315" t="e">
        <f t="shared" si="2"/>
        <v>#REF!</v>
      </c>
      <c r="G23" s="315" t="e">
        <f t="shared" si="5"/>
        <v>#REF!</v>
      </c>
      <c r="H23" s="315">
        <v>0</v>
      </c>
      <c r="I23" s="321"/>
      <c r="J23" s="161"/>
      <c r="K23" s="156"/>
      <c r="L23" s="191"/>
      <c r="M23" s="156"/>
      <c r="N23" s="156"/>
      <c r="O23" s="156"/>
      <c r="P23" s="222"/>
      <c r="Q23" s="156"/>
      <c r="R23" s="156"/>
      <c r="S23" s="161"/>
      <c r="T23" s="208" t="s">
        <v>207</v>
      </c>
      <c r="U23" s="208"/>
      <c r="V23" s="208"/>
      <c r="W23" s="209"/>
      <c r="X23" s="209"/>
      <c r="Y23" s="209"/>
      <c r="Z23" s="209"/>
      <c r="AA23" s="216"/>
      <c r="AB23" s="208"/>
    </row>
    <row r="24" spans="1:28" ht="15" customHeight="1">
      <c r="A24" s="162" t="s">
        <v>87</v>
      </c>
      <c r="B24" s="163" t="s">
        <v>96</v>
      </c>
      <c r="C24" s="162" t="e">
        <f>INT(SUMPRODUCT(($E$50:$E$315=A24)*($F$50:$F$315=B24)*($N$50:$N$315)))</f>
        <v>#REF!</v>
      </c>
      <c r="D24" s="162" t="e">
        <f t="shared" si="8"/>
        <v>#REF!</v>
      </c>
      <c r="E24" s="164" t="e">
        <f t="shared" si="9"/>
        <v>#REF!</v>
      </c>
      <c r="F24" s="316" t="e">
        <f t="shared" si="2"/>
        <v>#REF!</v>
      </c>
      <c r="G24" s="316" t="e">
        <f t="shared" si="5"/>
        <v>#REF!</v>
      </c>
      <c r="H24" s="316">
        <v>0</v>
      </c>
      <c r="I24" s="321"/>
      <c r="J24" s="161" t="s">
        <v>129</v>
      </c>
      <c r="K24" s="156"/>
      <c r="L24" s="191" t="s">
        <v>130</v>
      </c>
      <c r="M24" s="156" t="s">
        <v>124</v>
      </c>
      <c r="N24" s="156" t="s">
        <v>126</v>
      </c>
      <c r="O24" s="156" t="s">
        <v>131</v>
      </c>
      <c r="P24" s="222" t="s">
        <v>215</v>
      </c>
      <c r="Q24" s="156" t="s">
        <v>115</v>
      </c>
      <c r="R24" s="156" t="s">
        <v>132</v>
      </c>
      <c r="S24" s="161"/>
      <c r="T24" s="208"/>
      <c r="U24" s="208" t="s">
        <v>208</v>
      </c>
      <c r="V24" s="208"/>
      <c r="W24" s="208"/>
      <c r="X24" s="208"/>
      <c r="Y24" s="208"/>
      <c r="Z24" s="209"/>
      <c r="AA24" s="210"/>
      <c r="AB24" s="208"/>
    </row>
    <row r="25" spans="1:28" ht="15" customHeight="1">
      <c r="A25" s="156" t="s">
        <v>88</v>
      </c>
      <c r="B25" s="157" t="s">
        <v>94</v>
      </c>
      <c r="C25" s="156" t="e">
        <f>INT(SUMPRODUCT(($E$50:$E$315=A25)*($F$50:$F$315=B25)*($N$50:$N$315)))+INT(SUMPRODUCT(($E$50:$E$315=A25)*($P$50:$P$315)))</f>
        <v>#REF!</v>
      </c>
      <c r="D25" s="156" t="e">
        <f t="shared" si="8"/>
        <v>#REF!</v>
      </c>
      <c r="E25" s="158" t="e">
        <f t="shared" si="9"/>
        <v>#REF!</v>
      </c>
      <c r="F25" s="315" t="e">
        <f t="shared" si="2"/>
        <v>#REF!</v>
      </c>
      <c r="G25" s="315" t="e">
        <f t="shared" si="5"/>
        <v>#REF!</v>
      </c>
      <c r="H25" s="323" t="e">
        <f>INT(SUMPRODUCT(($E$50:$E$315=A25)*($F$50:$F$315=B25)*($Q$50:$Q$315))/1000)</f>
        <v>#REF!</v>
      </c>
      <c r="I25" s="321"/>
      <c r="J25" s="161"/>
      <c r="K25" s="156" t="s">
        <v>133</v>
      </c>
      <c r="L25" s="217" t="e">
        <f t="shared" ref="L25:R25" si="10">V5</f>
        <v>#REF!</v>
      </c>
      <c r="M25" s="217" t="e">
        <f t="shared" si="10"/>
        <v>#REF!</v>
      </c>
      <c r="N25" s="218" t="e">
        <f t="shared" si="10"/>
        <v>#REF!</v>
      </c>
      <c r="O25" s="218" t="e">
        <f t="shared" si="10"/>
        <v>#REF!</v>
      </c>
      <c r="P25" s="218" t="e">
        <f t="shared" si="10"/>
        <v>#REF!</v>
      </c>
      <c r="Q25" s="170" t="e">
        <f t="shared" si="10"/>
        <v>#REF!</v>
      </c>
      <c r="R25" s="218" t="e">
        <f t="shared" si="10"/>
        <v>#REF!</v>
      </c>
      <c r="S25" s="161"/>
      <c r="T25" s="208"/>
      <c r="U25" s="208" t="s">
        <v>209</v>
      </c>
      <c r="V25" s="208"/>
      <c r="W25" s="209"/>
      <c r="X25" s="208"/>
      <c r="Y25" s="208"/>
      <c r="Z25" s="209"/>
      <c r="AA25" s="208"/>
      <c r="AB25" s="208"/>
    </row>
    <row r="26" spans="1:28" ht="15" customHeight="1">
      <c r="A26" s="156" t="s">
        <v>88</v>
      </c>
      <c r="B26" s="157" t="s">
        <v>95</v>
      </c>
      <c r="C26" s="322" t="e">
        <f>INT(SUMPRODUCT(($E$50:$E$315=A26)*($F$50:$F$315=B26)*($N$50:$N$315)))</f>
        <v>#REF!</v>
      </c>
      <c r="D26" s="156" t="e">
        <f t="shared" si="8"/>
        <v>#REF!</v>
      </c>
      <c r="E26" s="158" t="e">
        <f t="shared" si="9"/>
        <v>#REF!</v>
      </c>
      <c r="F26" s="315" t="e">
        <f t="shared" si="2"/>
        <v>#REF!</v>
      </c>
      <c r="G26" s="315" t="e">
        <f t="shared" si="5"/>
        <v>#REF!</v>
      </c>
      <c r="H26" s="315">
        <v>0</v>
      </c>
      <c r="I26" s="321"/>
      <c r="J26" s="161"/>
      <c r="K26" s="156" t="s">
        <v>134</v>
      </c>
      <c r="L26" s="217" t="e">
        <f>V6</f>
        <v>#REF!</v>
      </c>
      <c r="M26" s="217" t="e">
        <f>W6</f>
        <v>#REF!</v>
      </c>
      <c r="N26" s="156"/>
      <c r="O26" s="156"/>
      <c r="P26" s="222"/>
      <c r="Q26" s="156"/>
      <c r="R26" s="218" t="e">
        <f>AB6</f>
        <v>#REF!</v>
      </c>
      <c r="S26" s="161"/>
      <c r="T26" s="208"/>
      <c r="U26" s="208" t="s">
        <v>210</v>
      </c>
      <c r="V26" s="208"/>
      <c r="W26" s="208"/>
      <c r="X26" s="208"/>
      <c r="Y26" s="208"/>
      <c r="Z26" s="209"/>
      <c r="AA26" s="208"/>
      <c r="AB26" s="208"/>
    </row>
    <row r="27" spans="1:28" ht="15" customHeight="1">
      <c r="A27" s="162" t="s">
        <v>88</v>
      </c>
      <c r="B27" s="163" t="s">
        <v>96</v>
      </c>
      <c r="C27" s="162" t="e">
        <f>INT(SUMPRODUCT(($E$50:$E$315=A27)*($F$50:$F$315=B27)*($N$50:$N$315)))</f>
        <v>#REF!</v>
      </c>
      <c r="D27" s="162" t="e">
        <f t="shared" si="8"/>
        <v>#REF!</v>
      </c>
      <c r="E27" s="164" t="e">
        <f t="shared" si="9"/>
        <v>#REF!</v>
      </c>
      <c r="F27" s="316" t="e">
        <f t="shared" si="2"/>
        <v>#REF!</v>
      </c>
      <c r="G27" s="316" t="e">
        <f t="shared" si="5"/>
        <v>#REF!</v>
      </c>
      <c r="H27" s="316">
        <v>0</v>
      </c>
      <c r="I27" s="321"/>
      <c r="J27" s="165"/>
      <c r="K27" s="162" t="s">
        <v>135</v>
      </c>
      <c r="L27" s="223" t="e">
        <f>V7</f>
        <v>#REF!</v>
      </c>
      <c r="M27" s="223" t="e">
        <f>W7</f>
        <v>#REF!</v>
      </c>
      <c r="N27" s="162"/>
      <c r="O27" s="162"/>
      <c r="P27" s="221"/>
      <c r="Q27" s="162"/>
      <c r="R27" s="224" t="e">
        <f>AB7</f>
        <v>#REF!</v>
      </c>
      <c r="S27" s="161"/>
      <c r="T27" s="208"/>
      <c r="U27" s="208" t="s">
        <v>211</v>
      </c>
      <c r="V27" s="208"/>
      <c r="W27" s="208"/>
      <c r="X27" s="208"/>
      <c r="Y27" s="208"/>
      <c r="Z27" s="209"/>
      <c r="AA27" s="210"/>
      <c r="AB27" s="208"/>
    </row>
    <row r="28" spans="1:28" ht="15" customHeight="1">
      <c r="A28" s="156" t="s">
        <v>89</v>
      </c>
      <c r="B28" s="157" t="s">
        <v>94</v>
      </c>
      <c r="C28" s="156" t="e">
        <f>INT(SUMPRODUCT(($E$50:$E$315=A28)*($F$50:$F$315=B28)*($N$50:$N$315)))+INT(SUMPRODUCT(($E$50:$E$315=A28)*($P$50:$P$315)))</f>
        <v>#REF!</v>
      </c>
      <c r="D28" s="156" t="e">
        <f t="shared" si="8"/>
        <v>#REF!</v>
      </c>
      <c r="E28" s="158" t="e">
        <f t="shared" si="9"/>
        <v>#REF!</v>
      </c>
      <c r="F28" s="315" t="e">
        <f t="shared" si="2"/>
        <v>#REF!</v>
      </c>
      <c r="G28" s="315" t="e">
        <f t="shared" si="5"/>
        <v>#REF!</v>
      </c>
      <c r="H28" s="323" t="e">
        <f>INT(SUMPRODUCT(($E$50:$E$315=A28)*($F$50:$F$315=B28)*($Q$50:$Q$315))/1000)</f>
        <v>#REF!</v>
      </c>
      <c r="I28" s="156"/>
      <c r="J28" s="156"/>
      <c r="K28" s="156"/>
      <c r="L28" s="156"/>
      <c r="M28" s="156"/>
      <c r="N28" s="156"/>
      <c r="O28" s="156"/>
      <c r="P28" s="222"/>
      <c r="Q28" s="195"/>
      <c r="T28" s="796" t="s">
        <v>190</v>
      </c>
      <c r="U28" s="197"/>
      <c r="V28" s="198" t="s">
        <v>191</v>
      </c>
      <c r="W28" s="199" t="s">
        <v>192</v>
      </c>
      <c r="X28" s="199" t="s">
        <v>193</v>
      </c>
      <c r="Y28" s="200" t="s">
        <v>194</v>
      </c>
      <c r="Z28" s="199" t="s">
        <v>195</v>
      </c>
      <c r="AA28" s="199" t="s">
        <v>196</v>
      </c>
      <c r="AB28" s="199" t="s">
        <v>197</v>
      </c>
    </row>
    <row r="29" spans="1:28" ht="15" customHeight="1">
      <c r="A29" s="156" t="s">
        <v>89</v>
      </c>
      <c r="B29" s="157" t="s">
        <v>95</v>
      </c>
      <c r="C29" s="322" t="e">
        <f>INT(SUMPRODUCT(($E$50:$E$315=A29)*($F$50:$F$315=B29)*($N$50:$N$315)))</f>
        <v>#REF!</v>
      </c>
      <c r="D29" s="156" t="e">
        <f t="shared" si="8"/>
        <v>#REF!</v>
      </c>
      <c r="E29" s="158" t="e">
        <f t="shared" si="9"/>
        <v>#REF!</v>
      </c>
      <c r="F29" s="315" t="e">
        <f t="shared" si="2"/>
        <v>#REF!</v>
      </c>
      <c r="G29" s="315" t="e">
        <f t="shared" si="5"/>
        <v>#REF!</v>
      </c>
      <c r="H29" s="315">
        <v>0</v>
      </c>
      <c r="I29" s="322"/>
      <c r="J29" s="156"/>
      <c r="K29" s="156"/>
      <c r="L29" s="156"/>
      <c r="M29" s="156"/>
      <c r="N29" s="156"/>
      <c r="T29" s="797"/>
      <c r="U29" s="201" t="s">
        <v>198</v>
      </c>
      <c r="V29" s="202" t="e">
        <f>IF(OR($O$19="",$O$19=0,$O$19=1),$O$13,IF($O$13-$O$19*INT($O$13/$O$19)=0,$O$13/3,IF($O$13-$O$19*INT($O$13/$O$19)=2,INT($O$13/$O$19)+2,INT($O$13/$O$19)+1)))</f>
        <v>#REF!</v>
      </c>
      <c r="W29" s="211" t="e">
        <f>IF(#REF!="行わない",IF(OR($O$5="",$O$5=0),0,IF($M$19&lt;=$O$5,0,IF($M$19-$O$5&gt;=V29,V29,$M$19-$O$5))),0)</f>
        <v>#REF!</v>
      </c>
      <c r="X29" s="211" t="e">
        <f>Z31</f>
        <v>#REF!</v>
      </c>
      <c r="Y29" s="212" t="e">
        <f>IF(OR(V29="",V29=0),0,V29-W29+X29)</f>
        <v>#REF!</v>
      </c>
      <c r="Z29" s="212">
        <v>0</v>
      </c>
      <c r="AA29" s="211" t="e">
        <f>$O$10</f>
        <v>#REF!</v>
      </c>
      <c r="AB29" s="211" t="e">
        <f>IF(OR(V29="",V29=0),0,Y29+AA29)</f>
        <v>#REF!</v>
      </c>
    </row>
    <row r="30" spans="1:28" ht="15" customHeight="1">
      <c r="A30" s="162" t="s">
        <v>89</v>
      </c>
      <c r="B30" s="163" t="s">
        <v>96</v>
      </c>
      <c r="C30" s="162" t="e">
        <f>INT(SUMPRODUCT(($E$50:$E$315=A30)*($F$50:$F$315=B30)*($N$50:$N$315)))</f>
        <v>#REF!</v>
      </c>
      <c r="D30" s="162" t="e">
        <f t="shared" si="8"/>
        <v>#REF!</v>
      </c>
      <c r="E30" s="164" t="e">
        <f t="shared" si="9"/>
        <v>#REF!</v>
      </c>
      <c r="F30" s="316" t="e">
        <f t="shared" si="2"/>
        <v>#REF!</v>
      </c>
      <c r="G30" s="316" t="e">
        <f t="shared" si="5"/>
        <v>#REF!</v>
      </c>
      <c r="H30" s="316">
        <v>0</v>
      </c>
      <c r="I30" s="322"/>
      <c r="J30" s="156"/>
      <c r="T30" s="797"/>
      <c r="U30" s="203" t="s">
        <v>199</v>
      </c>
      <c r="V30" s="213" t="e">
        <f>IF(OR($O$19="",$O$19=0,$O$19=1),0,IF($O$13="",0,IF($O$19=1,0,INT($O$13/3))))</f>
        <v>#REF!</v>
      </c>
      <c r="W30" s="214" t="e">
        <f>IF(#REF!="行わない",IF(OR($O$19="",$O$19=0,$O$19=1),0,IF($O$5="",0,IF($M$19-V29&lt;=$O$5,0,IF($O$19=1,0,IF($M$19-$O$5-W29&gt;=V30,V30,$M$19-$O$5-W29))))),0)</f>
        <v>#REF!</v>
      </c>
      <c r="X30" s="204" t="s">
        <v>200</v>
      </c>
      <c r="Y30" s="205" t="s">
        <v>201</v>
      </c>
      <c r="Z30" s="205" t="s">
        <v>202</v>
      </c>
      <c r="AA30" s="206"/>
      <c r="AB30" s="211" t="e">
        <f>IF(OR($O$19="",$O$19=0,$O$19=1),0,IF(V30=0,0,V30-W30))</f>
        <v>#REF!</v>
      </c>
    </row>
    <row r="31" spans="1:28" ht="15" customHeight="1">
      <c r="A31" s="156"/>
      <c r="B31" s="157"/>
      <c r="C31" s="156"/>
      <c r="D31" s="156"/>
      <c r="E31" s="156"/>
      <c r="G31" s="156"/>
      <c r="H31" s="156"/>
      <c r="I31" s="156"/>
      <c r="J31" s="156"/>
      <c r="T31" s="798"/>
      <c r="U31" s="201" t="s">
        <v>203</v>
      </c>
      <c r="V31" s="202" t="e">
        <f>IF(OR($O$19="",$O$19=0,$O$19=1),0,IF($O$13="",0,IF($O$19=1,0,INT($O$13/3))))</f>
        <v>#REF!</v>
      </c>
      <c r="W31" s="211" t="e">
        <f>IF(#REF!="行わない",IF(OR($O$19="",$O$19=0,$O$19=1),0,IF($O$5="",0,IF($M$19-V29-V30&lt;=$O$5,0,IF($O$19=1,0,IF($M$19-$O$5-W29-W30&gt;=V31,V31,$M$19-$O$5-W29-W30))))),0)</f>
        <v>#REF!</v>
      </c>
      <c r="X31" s="213" t="e">
        <f>IF(#REF!="行わない",IF(OR($O$5="",$O$5=0),0,IF($O$19=1,IF($O$5&gt;=$M$19,0,W29),W29+W30+W31)),0)</f>
        <v>#REF!</v>
      </c>
      <c r="Y31" s="213" t="e">
        <f>IF($M$19-$O$5-X31-Z29&gt;0,$M$19-$O$5-X31-Z29,0)</f>
        <v>#REF!</v>
      </c>
      <c r="Z31" s="214" t="e">
        <f>IF(OR($O$5="",$O$5=0),0,IF($M$19&lt;=$O$5,$O$5-$M$19,0))</f>
        <v>#REF!</v>
      </c>
      <c r="AA31" s="207"/>
      <c r="AB31" s="211" t="e">
        <f>IF(OR($O$19="",$O$19=0,$O$19=1),0,IF(V31=0,0,V31-W31))</f>
        <v>#REF!</v>
      </c>
    </row>
    <row r="32" spans="1:28" ht="15" customHeight="1">
      <c r="A32" s="156"/>
      <c r="B32" s="157"/>
      <c r="C32" s="156"/>
      <c r="D32" s="156"/>
      <c r="E32" s="156"/>
      <c r="F32" s="156"/>
      <c r="G32" s="156"/>
      <c r="H32" s="156"/>
      <c r="I32" s="156"/>
      <c r="J32" s="156"/>
    </row>
    <row r="33" spans="1:16" ht="15" customHeight="1">
      <c r="A33" s="153" t="s">
        <v>136</v>
      </c>
      <c r="F33" s="156"/>
      <c r="G33" s="156"/>
      <c r="H33" s="156"/>
      <c r="I33" s="156"/>
      <c r="J33" s="156"/>
    </row>
    <row r="34" spans="1:16" ht="15" customHeight="1">
      <c r="A34" s="154" t="s">
        <v>99</v>
      </c>
      <c r="B34" s="154" t="s">
        <v>93</v>
      </c>
      <c r="C34" s="154" t="s">
        <v>100</v>
      </c>
      <c r="F34" s="156"/>
      <c r="G34" s="156"/>
      <c r="H34" s="156"/>
      <c r="I34" s="156"/>
      <c r="J34" s="156"/>
    </row>
    <row r="35" spans="1:16" ht="27">
      <c r="A35" s="154"/>
      <c r="B35" s="154"/>
      <c r="C35" s="155" t="s">
        <v>101</v>
      </c>
      <c r="D35" s="155" t="s">
        <v>102</v>
      </c>
      <c r="E35" s="155" t="s">
        <v>103</v>
      </c>
      <c r="F35" s="157" t="s">
        <v>137</v>
      </c>
      <c r="G35" s="157" t="s">
        <v>138</v>
      </c>
      <c r="H35" s="156" t="s">
        <v>254</v>
      </c>
      <c r="N35" s="220"/>
      <c r="P35" s="153"/>
    </row>
    <row r="36" spans="1:16" ht="15" customHeight="1">
      <c r="A36" s="159" t="s">
        <v>82</v>
      </c>
      <c r="B36" s="167" t="s">
        <v>97</v>
      </c>
      <c r="C36" s="160" t="e">
        <f t="shared" ref="C36:C44" si="11">SUMPRODUCT(($E$50:$E$315=A36)*($F$50:$F$315=B36)*($I$50:$I$315))</f>
        <v>#REF!</v>
      </c>
      <c r="D36" s="160" t="e">
        <f t="shared" ref="D36:D44" si="12">SUMPRODUCT(($E$50:$E$315=A36)*($F$50:$F$315=B36)*($J$50:$J$315))</f>
        <v>#REF!</v>
      </c>
      <c r="E36" s="160" t="e">
        <f t="shared" ref="E36:E44" si="13">SUMPRODUCT(($E$50:$E$315=A36)*($F$50:$F$315=B36)*($K$50:$K$315))</f>
        <v>#REF!</v>
      </c>
      <c r="F36" s="234" t="e">
        <f>SUMPRODUCT(($E$50:$E$315=A36)*($F$50:$F$315=B36)*($L$50:$L$315))</f>
        <v>#REF!</v>
      </c>
      <c r="G36" s="237" t="e">
        <f t="shared" ref="G36:G44" si="14">SUMPRODUCT(($E$50:$E$315=A36)*($F$50:$F$315=B36)*($M$50:$M$315))</f>
        <v>#REF!</v>
      </c>
      <c r="H36" s="156"/>
      <c r="N36" s="220"/>
      <c r="P36" s="153"/>
    </row>
    <row r="37" spans="1:16" ht="15" customHeight="1">
      <c r="A37" s="161" t="s">
        <v>83</v>
      </c>
      <c r="B37" s="157" t="s">
        <v>97</v>
      </c>
      <c r="C37" s="156" t="e">
        <f t="shared" si="11"/>
        <v>#REF!</v>
      </c>
      <c r="D37" s="156" t="e">
        <f t="shared" si="12"/>
        <v>#REF!</v>
      </c>
      <c r="E37" s="156" t="e">
        <f t="shared" si="13"/>
        <v>#REF!</v>
      </c>
      <c r="F37" s="235" t="e">
        <f>SUMPRODUCT(($E$50:$E$315=A37)*($F$50:$F$315=B37)*($L$50:$L$315))</f>
        <v>#REF!</v>
      </c>
      <c r="G37" s="238" t="e">
        <f>SUMPRODUCT(($E$50:$E$315=A37)*($F$50:$F$315=B37)*($M$50:$M$315))</f>
        <v>#REF!</v>
      </c>
      <c r="H37" s="156"/>
      <c r="N37" s="220"/>
      <c r="P37" s="153"/>
    </row>
    <row r="38" spans="1:16" ht="15" customHeight="1">
      <c r="A38" s="161" t="s">
        <v>84</v>
      </c>
      <c r="B38" s="157" t="s">
        <v>97</v>
      </c>
      <c r="C38" s="156" t="e">
        <f t="shared" si="11"/>
        <v>#REF!</v>
      </c>
      <c r="D38" s="156" t="e">
        <f t="shared" si="12"/>
        <v>#REF!</v>
      </c>
      <c r="E38" s="156" t="e">
        <f t="shared" si="13"/>
        <v>#REF!</v>
      </c>
      <c r="F38" s="235" t="e">
        <f t="shared" ref="F38:F44" si="15">SUMPRODUCT(($E$50:$E$315=A38)*($F$50:$F$315=B38)*($L$50:$L$315))</f>
        <v>#REF!</v>
      </c>
      <c r="G38" s="238" t="e">
        <f t="shared" si="14"/>
        <v>#REF!</v>
      </c>
      <c r="H38" s="156"/>
      <c r="N38" s="220"/>
      <c r="P38" s="153"/>
    </row>
    <row r="39" spans="1:16" ht="15" customHeight="1">
      <c r="A39" s="161" t="s">
        <v>85</v>
      </c>
      <c r="B39" s="157" t="s">
        <v>97</v>
      </c>
      <c r="C39" s="156" t="e">
        <f t="shared" si="11"/>
        <v>#REF!</v>
      </c>
      <c r="D39" s="156" t="e">
        <f t="shared" si="12"/>
        <v>#REF!</v>
      </c>
      <c r="E39" s="156" t="e">
        <f t="shared" si="13"/>
        <v>#REF!</v>
      </c>
      <c r="F39" s="235" t="e">
        <f t="shared" si="15"/>
        <v>#REF!</v>
      </c>
      <c r="G39" s="238" t="e">
        <f t="shared" si="14"/>
        <v>#REF!</v>
      </c>
      <c r="H39" s="156"/>
      <c r="N39" s="220"/>
      <c r="P39" s="153"/>
    </row>
    <row r="40" spans="1:16" ht="15" customHeight="1">
      <c r="A40" s="161" t="s">
        <v>62</v>
      </c>
      <c r="B40" s="157" t="s">
        <v>97</v>
      </c>
      <c r="C40" s="156" t="e">
        <f t="shared" si="11"/>
        <v>#REF!</v>
      </c>
      <c r="D40" s="156" t="e">
        <f t="shared" si="12"/>
        <v>#REF!</v>
      </c>
      <c r="E40" s="156" t="e">
        <f t="shared" si="13"/>
        <v>#REF!</v>
      </c>
      <c r="F40" s="235" t="e">
        <f t="shared" si="15"/>
        <v>#REF!</v>
      </c>
      <c r="G40" s="238" t="e">
        <f t="shared" si="14"/>
        <v>#REF!</v>
      </c>
      <c r="H40" s="156"/>
      <c r="N40" s="220"/>
      <c r="P40" s="153"/>
    </row>
    <row r="41" spans="1:16" ht="15" customHeight="1">
      <c r="A41" s="161" t="s">
        <v>86</v>
      </c>
      <c r="B41" s="157" t="s">
        <v>97</v>
      </c>
      <c r="C41" s="156" t="e">
        <f t="shared" si="11"/>
        <v>#REF!</v>
      </c>
      <c r="D41" s="156" t="e">
        <f t="shared" si="12"/>
        <v>#REF!</v>
      </c>
      <c r="E41" s="156" t="e">
        <f t="shared" si="13"/>
        <v>#REF!</v>
      </c>
      <c r="F41" s="235" t="e">
        <f t="shared" si="15"/>
        <v>#REF!</v>
      </c>
      <c r="G41" s="238" t="e">
        <f t="shared" si="14"/>
        <v>#REF!</v>
      </c>
      <c r="H41" s="156"/>
      <c r="N41" s="220"/>
      <c r="P41" s="153"/>
    </row>
    <row r="42" spans="1:16" ht="15" customHeight="1">
      <c r="A42" s="161" t="s">
        <v>87</v>
      </c>
      <c r="B42" s="157" t="s">
        <v>97</v>
      </c>
      <c r="C42" s="156" t="e">
        <f t="shared" si="11"/>
        <v>#REF!</v>
      </c>
      <c r="D42" s="156" t="e">
        <f t="shared" si="12"/>
        <v>#REF!</v>
      </c>
      <c r="E42" s="156" t="e">
        <f t="shared" si="13"/>
        <v>#REF!</v>
      </c>
      <c r="F42" s="235" t="e">
        <f t="shared" si="15"/>
        <v>#REF!</v>
      </c>
      <c r="G42" s="238" t="e">
        <f t="shared" si="14"/>
        <v>#REF!</v>
      </c>
      <c r="H42" s="156"/>
      <c r="I42" s="231"/>
      <c r="N42" s="220"/>
      <c r="P42" s="153"/>
    </row>
    <row r="43" spans="1:16" ht="15" customHeight="1">
      <c r="A43" s="161" t="s">
        <v>88</v>
      </c>
      <c r="B43" s="157" t="s">
        <v>97</v>
      </c>
      <c r="C43" s="156" t="e">
        <f t="shared" si="11"/>
        <v>#REF!</v>
      </c>
      <c r="D43" s="156" t="e">
        <f t="shared" si="12"/>
        <v>#REF!</v>
      </c>
      <c r="E43" s="156" t="e">
        <f t="shared" si="13"/>
        <v>#REF!</v>
      </c>
      <c r="F43" s="235" t="e">
        <f t="shared" si="15"/>
        <v>#REF!</v>
      </c>
      <c r="G43" s="238" t="e">
        <f t="shared" si="14"/>
        <v>#REF!</v>
      </c>
      <c r="H43" s="156"/>
      <c r="N43" s="220"/>
      <c r="P43" s="153"/>
    </row>
    <row r="44" spans="1:16" ht="15" customHeight="1">
      <c r="A44" s="165" t="s">
        <v>89</v>
      </c>
      <c r="B44" s="163" t="s">
        <v>97</v>
      </c>
      <c r="C44" s="162" t="e">
        <f t="shared" si="11"/>
        <v>#REF!</v>
      </c>
      <c r="D44" s="162" t="e">
        <f t="shared" si="12"/>
        <v>#REF!</v>
      </c>
      <c r="E44" s="162" t="e">
        <f t="shared" si="13"/>
        <v>#REF!</v>
      </c>
      <c r="F44" s="236" t="e">
        <f t="shared" si="15"/>
        <v>#REF!</v>
      </c>
      <c r="G44" s="239" t="e">
        <f t="shared" si="14"/>
        <v>#REF!</v>
      </c>
      <c r="H44" s="156"/>
      <c r="N44" s="220"/>
      <c r="P44" s="153"/>
    </row>
    <row r="45" spans="1:16" ht="15" customHeight="1">
      <c r="A45" s="168"/>
      <c r="B45" s="166"/>
      <c r="C45" s="166" t="e">
        <f t="shared" ref="C45:G45" si="16">SUM(C36:C44)</f>
        <v>#REF!</v>
      </c>
      <c r="D45" s="166" t="e">
        <f t="shared" si="16"/>
        <v>#REF!</v>
      </c>
      <c r="E45" s="166" t="e">
        <f t="shared" si="16"/>
        <v>#REF!</v>
      </c>
      <c r="F45" s="166" t="e">
        <f t="shared" si="16"/>
        <v>#REF!</v>
      </c>
      <c r="G45" s="169" t="e">
        <f t="shared" si="16"/>
        <v>#REF!</v>
      </c>
      <c r="H45" s="156"/>
      <c r="N45" s="220"/>
      <c r="P45" s="153"/>
    </row>
    <row r="48" spans="1:16" ht="15" customHeight="1">
      <c r="A48" s="153" t="s">
        <v>139</v>
      </c>
    </row>
    <row r="49" spans="1:18" ht="40.5">
      <c r="A49" s="155" t="s">
        <v>140</v>
      </c>
      <c r="B49" s="155" t="s">
        <v>141</v>
      </c>
      <c r="C49" s="155" t="s">
        <v>142</v>
      </c>
      <c r="D49" s="155" t="s">
        <v>143</v>
      </c>
      <c r="E49" s="154" t="s">
        <v>99</v>
      </c>
      <c r="F49" s="155" t="s">
        <v>144</v>
      </c>
      <c r="G49" s="232" t="s">
        <v>223</v>
      </c>
      <c r="H49" s="232" t="s">
        <v>224</v>
      </c>
      <c r="I49" s="155" t="s">
        <v>252</v>
      </c>
      <c r="J49" s="155" t="s">
        <v>102</v>
      </c>
      <c r="K49" s="155" t="s">
        <v>103</v>
      </c>
      <c r="L49" s="233" t="s">
        <v>137</v>
      </c>
      <c r="M49" s="233" t="s">
        <v>138</v>
      </c>
      <c r="N49" s="311" t="s">
        <v>253</v>
      </c>
      <c r="O49" s="318" t="s">
        <v>259</v>
      </c>
      <c r="P49" s="318" t="s">
        <v>263</v>
      </c>
      <c r="Q49" s="318" t="s">
        <v>264</v>
      </c>
      <c r="R49" s="325" t="s">
        <v>262</v>
      </c>
    </row>
    <row r="50" spans="1:18" ht="15" customHeight="1">
      <c r="A50" s="153">
        <v>1</v>
      </c>
      <c r="B50" s="153">
        <v>1</v>
      </c>
      <c r="C50" s="153" t="str">
        <f>'報告書（事業主控）'!AV16</f>
        <v/>
      </c>
      <c r="E50" s="153">
        <f>'報告書（事業主控）'!$F$26</f>
        <v>0</v>
      </c>
      <c r="F50" s="153" t="str">
        <f>'報告書（事業主控）'!AW16</f>
        <v>下</v>
      </c>
      <c r="G50" s="231" t="str">
        <f>IF(ISERROR(VLOOKUP(E50,労務比率,'報告書（事業主控）'!AX16,FALSE)),"",VLOOKUP(E50,労務比率,'報告書（事業主控）'!AX16,FALSE))</f>
        <v/>
      </c>
      <c r="H50" s="231" t="str">
        <f>IF(ISERROR(VLOOKUP(E50,労務比率,'報告書（事業主控）'!AX16+1,FALSE)),"",VLOOKUP(E50,労務比率,'報告書（事業主控）'!AX16+1,FALSE))</f>
        <v/>
      </c>
      <c r="I50" s="153">
        <f>'報告書（事業主控）'!AH17</f>
        <v>0</v>
      </c>
      <c r="J50" s="153">
        <f>'報告書（事業主控）'!AH16</f>
        <v>0</v>
      </c>
      <c r="K50" s="153">
        <f>'報告書（事業主控）'!AN16</f>
        <v>0</v>
      </c>
      <c r="L50" s="317">
        <f t="shared" ref="L50:L114" si="17">IF(ISERROR(INT((ROUNDDOWN(I50*G50/100,0)+K50)/1000)),0,INT((ROUNDDOWN(I50*G50/100,0)+K50)/1000))</f>
        <v>0</v>
      </c>
      <c r="M50" s="317">
        <f t="shared" ref="M50" si="18">IF(ISERROR(L50*H50),0,L50*H50)</f>
        <v>0</v>
      </c>
      <c r="N50" s="317">
        <f>IF(R50=1,0,I50)</f>
        <v>0</v>
      </c>
      <c r="O50" s="153">
        <f t="shared" ref="O50:O65" si="19">IF(I50=N50,IF(ISERROR(ROUNDDOWN(I50*G50/100,0)+K50),0,ROUNDDOWN(I50*G50/100,0)+K50),0)</f>
        <v>0</v>
      </c>
      <c r="P50" s="153">
        <f>INT(SUMIF(O50:O54,0,I50:I54)*105/108)</f>
        <v>0</v>
      </c>
      <c r="Q50" s="153">
        <f>INT(P50*IF(COUNTIF(R50:R54,1)=0,0,SUMIF(R50:R54,1,G50:G54)/COUNTIF(R50:R54,1))/100)</f>
        <v>0</v>
      </c>
      <c r="R50" s="321">
        <f>IF(AND(J50=0,C50&gt;=設定シート!E$85,C50&lt;=設定シート!G$85),1,0)</f>
        <v>0</v>
      </c>
    </row>
    <row r="51" spans="1:18" ht="15" customHeight="1">
      <c r="B51" s="153">
        <v>2</v>
      </c>
      <c r="C51" s="153" t="str">
        <f>'報告書（事業主控）'!AV18</f>
        <v/>
      </c>
      <c r="E51" s="153">
        <f>'報告書（事業主控）'!$F$26</f>
        <v>0</v>
      </c>
      <c r="F51" s="153" t="str">
        <f>'報告書（事業主控）'!AW18</f>
        <v>下</v>
      </c>
      <c r="G51" s="231" t="str">
        <f>IF(ISERROR(VLOOKUP(E51,労務比率,'報告書（事業主控）'!AX18,FALSE)),"",VLOOKUP(E51,労務比率,'報告書（事業主控）'!AX18,FALSE))</f>
        <v/>
      </c>
      <c r="H51" s="231" t="str">
        <f>IF(ISERROR(VLOOKUP(E51,労務比率,'報告書（事業主控）'!AX18+1,FALSE)),"",VLOOKUP(E51,労務比率,'報告書（事業主控）'!AX18+1,FALSE))</f>
        <v/>
      </c>
      <c r="I51" s="153">
        <f>'報告書（事業主控）'!AH19</f>
        <v>0</v>
      </c>
      <c r="J51" s="153">
        <f>'報告書（事業主控）'!AH18</f>
        <v>0</v>
      </c>
      <c r="K51" s="153">
        <f>'報告書（事業主控）'!AN18</f>
        <v>0</v>
      </c>
      <c r="L51" s="317">
        <f t="shared" si="17"/>
        <v>0</v>
      </c>
      <c r="M51" s="231">
        <f t="shared" ref="M51:M53" si="20">IF(ISERROR(L51*H51),0,L51*H51)</f>
        <v>0</v>
      </c>
      <c r="N51" s="321">
        <f t="shared" ref="N51:N114" si="21">IF(R51=1,0,I51)</f>
        <v>0</v>
      </c>
      <c r="O51" s="320">
        <f t="shared" si="19"/>
        <v>0</v>
      </c>
      <c r="P51" s="320"/>
      <c r="Q51" s="320"/>
      <c r="R51" s="321">
        <f>IF(AND(J51=0,C51&gt;=設定シート!E$85,C51&lt;=設定シート!G$85),1,0)</f>
        <v>0</v>
      </c>
    </row>
    <row r="52" spans="1:18" ht="15" customHeight="1">
      <c r="B52" s="153">
        <v>3</v>
      </c>
      <c r="C52" s="153" t="str">
        <f>'報告書（事業主控）'!AV20</f>
        <v/>
      </c>
      <c r="E52" s="153">
        <f>'報告書（事業主控）'!$F$26</f>
        <v>0</v>
      </c>
      <c r="F52" s="153" t="str">
        <f>'報告書（事業主控）'!AW20</f>
        <v>下</v>
      </c>
      <c r="G52" s="231" t="str">
        <f>IF(ISERROR(VLOOKUP(E52,労務比率,'報告書（事業主控）'!AX20,FALSE)),"",VLOOKUP(E52,労務比率,'報告書（事業主控）'!AX20,FALSE))</f>
        <v/>
      </c>
      <c r="H52" s="231" t="str">
        <f>IF(ISERROR(VLOOKUP(E52,労務比率,'報告書（事業主控）'!AX20+1,FALSE)),"",VLOOKUP(E52,労務比率,'報告書（事業主控）'!AX20+1,FALSE))</f>
        <v/>
      </c>
      <c r="I52" s="153">
        <f>'報告書（事業主控）'!AH21</f>
        <v>0</v>
      </c>
      <c r="J52" s="153">
        <f>'報告書（事業主控）'!AH20</f>
        <v>0</v>
      </c>
      <c r="K52" s="153">
        <f>'報告書（事業主控）'!AN20</f>
        <v>0</v>
      </c>
      <c r="L52" s="317">
        <f t="shared" si="17"/>
        <v>0</v>
      </c>
      <c r="M52" s="231">
        <f t="shared" si="20"/>
        <v>0</v>
      </c>
      <c r="N52" s="321">
        <f t="shared" si="21"/>
        <v>0</v>
      </c>
      <c r="O52" s="320">
        <f t="shared" si="19"/>
        <v>0</v>
      </c>
      <c r="P52" s="320"/>
      <c r="Q52" s="320"/>
      <c r="R52" s="321">
        <f>IF(AND(J52=0,C52&gt;=設定シート!E$85,C52&lt;=設定シート!G$85),1,0)</f>
        <v>0</v>
      </c>
    </row>
    <row r="53" spans="1:18" ht="15" customHeight="1">
      <c r="B53" s="153">
        <v>4</v>
      </c>
      <c r="C53" s="153" t="str">
        <f>'報告書（事業主控）'!AV22</f>
        <v/>
      </c>
      <c r="E53" s="153">
        <f>'報告書（事業主控）'!$F$26</f>
        <v>0</v>
      </c>
      <c r="F53" s="153" t="str">
        <f>'報告書（事業主控）'!AW22</f>
        <v>下</v>
      </c>
      <c r="G53" s="231" t="str">
        <f>IF(ISERROR(VLOOKUP(E53,労務比率,'報告書（事業主控）'!AX22,FALSE)),"",VLOOKUP(E53,労務比率,'報告書（事業主控）'!AX22,FALSE))</f>
        <v/>
      </c>
      <c r="H53" s="231" t="str">
        <f>IF(ISERROR(VLOOKUP(E53,労務比率,'報告書（事業主控）'!AX22+1,FALSE)),"",VLOOKUP(E53,労務比率,'報告書（事業主控）'!AX22+1,FALSE))</f>
        <v/>
      </c>
      <c r="I53" s="153">
        <f>'報告書（事業主控）'!AH23</f>
        <v>0</v>
      </c>
      <c r="J53" s="153">
        <f>'報告書（事業主控）'!AH22</f>
        <v>0</v>
      </c>
      <c r="K53" s="153">
        <f>'報告書（事業主控）'!AN22</f>
        <v>0</v>
      </c>
      <c r="L53" s="317">
        <f t="shared" si="17"/>
        <v>0</v>
      </c>
      <c r="M53" s="231">
        <f t="shared" si="20"/>
        <v>0</v>
      </c>
      <c r="N53" s="321">
        <f t="shared" si="21"/>
        <v>0</v>
      </c>
      <c r="O53" s="320">
        <f t="shared" si="19"/>
        <v>0</v>
      </c>
      <c r="P53" s="320"/>
      <c r="Q53" s="320"/>
      <c r="R53" s="321">
        <f>IF(AND(J53=0,C53&gt;=設定シート!E$85,C53&lt;=設定シート!G$85),1,0)</f>
        <v>0</v>
      </c>
    </row>
    <row r="54" spans="1:18" ht="15" customHeight="1">
      <c r="B54" s="153">
        <v>5</v>
      </c>
      <c r="C54" s="153" t="str">
        <f>'報告書（事業主控）'!AV24</f>
        <v/>
      </c>
      <c r="E54" s="153">
        <f>'報告書（事業主控）'!$F$26</f>
        <v>0</v>
      </c>
      <c r="F54" s="153" t="str">
        <f>'報告書（事業主控）'!AW24</f>
        <v>下</v>
      </c>
      <c r="G54" s="231" t="str">
        <f>IF(ISERROR(VLOOKUP(E54,労務比率,'報告書（事業主控）'!AX24,FALSE)),"",VLOOKUP(E54,労務比率,'報告書（事業主控）'!AX24,FALSE))</f>
        <v/>
      </c>
      <c r="H54" s="231" t="str">
        <f>IF(ISERROR(VLOOKUP(E54,労務比率,'報告書（事業主控）'!AX24+1,FALSE)),"",VLOOKUP(E54,労務比率,'報告書（事業主控）'!AX24+1,FALSE))</f>
        <v/>
      </c>
      <c r="I54" s="153">
        <f>'報告書（事業主控）'!AH25</f>
        <v>0</v>
      </c>
      <c r="J54" s="153">
        <f>'報告書（事業主控）'!AH24</f>
        <v>0</v>
      </c>
      <c r="K54" s="153">
        <f>'報告書（事業主控）'!AN24</f>
        <v>0</v>
      </c>
      <c r="L54" s="317">
        <f t="shared" si="17"/>
        <v>0</v>
      </c>
      <c r="M54" s="231">
        <f>IF(ISERROR(L54*H54),0,L54*H54)</f>
        <v>0</v>
      </c>
      <c r="N54" s="321">
        <f t="shared" si="21"/>
        <v>0</v>
      </c>
      <c r="O54" s="320">
        <f t="shared" si="19"/>
        <v>0</v>
      </c>
      <c r="P54" s="320"/>
      <c r="Q54" s="320"/>
      <c r="R54" s="321">
        <f>IF(AND(J54=0,C54&gt;=設定シート!E$85,C54&lt;=設定シート!G$85),1,0)</f>
        <v>0</v>
      </c>
    </row>
    <row r="55" spans="1:18" ht="15" customHeight="1">
      <c r="A55" s="153">
        <v>2</v>
      </c>
      <c r="B55" s="153">
        <v>1</v>
      </c>
      <c r="C55" s="153" t="str">
        <f>'報告書（事業主控）'!AV60</f>
        <v/>
      </c>
      <c r="E55" s="153">
        <f>'報告書（事業主控）'!$F$78</f>
        <v>0</v>
      </c>
      <c r="F55" s="153" t="str">
        <f>'報告書（事業主控）'!AW60</f>
        <v>下</v>
      </c>
      <c r="G55" s="231" t="str">
        <f>IF(ISERROR(VLOOKUP(E55,労務比率,'報告書（事業主控）'!AX60,FALSE)),"",VLOOKUP(E55,労務比率,'報告書（事業主控）'!AX60,FALSE))</f>
        <v/>
      </c>
      <c r="H55" s="231" t="str">
        <f>IF(ISERROR(VLOOKUP(E55,労務比率,'報告書（事業主控）'!AX60+1,FALSE)),"",VLOOKUP(E55,労務比率,'報告書（事業主控）'!AX60+1,FALSE))</f>
        <v/>
      </c>
      <c r="I55" s="153">
        <f>'報告書（事業主控）'!AH61</f>
        <v>0</v>
      </c>
      <c r="J55" s="153">
        <f>'報告書（事業主控）'!AH60</f>
        <v>0</v>
      </c>
      <c r="K55" s="153">
        <f>'報告書（事業主控）'!AN60</f>
        <v>0</v>
      </c>
      <c r="L55" s="317">
        <f t="shared" si="17"/>
        <v>0</v>
      </c>
      <c r="M55" s="231">
        <f>IF(ISERROR(L55*H55),0,L55*H55)</f>
        <v>0</v>
      </c>
      <c r="N55" s="321">
        <f t="shared" si="21"/>
        <v>0</v>
      </c>
      <c r="O55" s="320">
        <f t="shared" si="19"/>
        <v>0</v>
      </c>
      <c r="P55" s="321">
        <f>INT(SUMIF(O55:O63,0,I55:I63)*105/108)</f>
        <v>0</v>
      </c>
      <c r="Q55" s="321">
        <f>INT(P55*IF(COUNTIF(R55:R63,1)=0,0,SUMIF(R55:R63,1,G55:G63)/COUNTIF(R55:R63,1))/100)</f>
        <v>0</v>
      </c>
      <c r="R55" s="321">
        <f>IF(AND(J55=0,C55&gt;=設定シート!E$85,C55&lt;=設定シート!G$85),1,0)</f>
        <v>0</v>
      </c>
    </row>
    <row r="56" spans="1:18" ht="15" customHeight="1">
      <c r="B56" s="153">
        <v>2</v>
      </c>
      <c r="C56" s="153" t="str">
        <f>'報告書（事業主控）'!AV62</f>
        <v/>
      </c>
      <c r="E56" s="153">
        <f>'報告書（事業主控）'!$F$78</f>
        <v>0</v>
      </c>
      <c r="F56" s="153" t="str">
        <f>'報告書（事業主控）'!AW62</f>
        <v>下</v>
      </c>
      <c r="G56" s="231" t="str">
        <f>IF(ISERROR(VLOOKUP(E56,労務比率,'報告書（事業主控）'!AX62,FALSE)),"",VLOOKUP(E56,労務比率,'報告書（事業主控）'!AX62,FALSE))</f>
        <v/>
      </c>
      <c r="H56" s="231" t="str">
        <f>IF(ISERROR(VLOOKUP(E56,労務比率,'報告書（事業主控）'!AX62+1,FALSE)),"",VLOOKUP(E56,労務比率,'報告書（事業主控）'!AX62+1,FALSE))</f>
        <v/>
      </c>
      <c r="I56" s="153">
        <f>'報告書（事業主控）'!AH63</f>
        <v>0</v>
      </c>
      <c r="J56" s="153">
        <f>'報告書（事業主控）'!AH62</f>
        <v>0</v>
      </c>
      <c r="K56" s="153">
        <f>'報告書（事業主控）'!AN62</f>
        <v>0</v>
      </c>
      <c r="L56" s="317">
        <f t="shared" si="17"/>
        <v>0</v>
      </c>
      <c r="M56" s="231">
        <f t="shared" ref="M56:M119" si="22">IF(ISERROR(L56*H56),0,L56*H56)</f>
        <v>0</v>
      </c>
      <c r="N56" s="321">
        <f t="shared" si="21"/>
        <v>0</v>
      </c>
      <c r="O56" s="320">
        <f t="shared" si="19"/>
        <v>0</v>
      </c>
      <c r="P56" s="320"/>
      <c r="Q56" s="320"/>
      <c r="R56" s="321">
        <f>IF(AND(J56=0,C56&gt;=設定シート!E$85,C56&lt;=設定シート!G$85),1,0)</f>
        <v>0</v>
      </c>
    </row>
    <row r="57" spans="1:18" ht="15" customHeight="1">
      <c r="B57" s="153">
        <v>3</v>
      </c>
      <c r="C57" s="153" t="str">
        <f>'報告書（事業主控）'!AV64</f>
        <v/>
      </c>
      <c r="E57" s="153">
        <f>'報告書（事業主控）'!$F$78</f>
        <v>0</v>
      </c>
      <c r="F57" s="153" t="str">
        <f>'報告書（事業主控）'!AW64</f>
        <v>下</v>
      </c>
      <c r="G57" s="231" t="str">
        <f>IF(ISERROR(VLOOKUP(E57,労務比率,'報告書（事業主控）'!AX64,FALSE)),"",VLOOKUP(E57,労務比率,'報告書（事業主控）'!AX64,FALSE))</f>
        <v/>
      </c>
      <c r="H57" s="231" t="str">
        <f>IF(ISERROR(VLOOKUP(E57,労務比率,'報告書（事業主控）'!AX64+1,FALSE)),"",VLOOKUP(E57,労務比率,'報告書（事業主控）'!AX64+1,FALSE))</f>
        <v/>
      </c>
      <c r="I57" s="153">
        <f>'報告書（事業主控）'!AH65</f>
        <v>0</v>
      </c>
      <c r="J57" s="153">
        <f>'報告書（事業主控）'!AH64</f>
        <v>0</v>
      </c>
      <c r="K57" s="153">
        <f>'報告書（事業主控）'!AN64</f>
        <v>0</v>
      </c>
      <c r="L57" s="317">
        <f t="shared" si="17"/>
        <v>0</v>
      </c>
      <c r="M57" s="231">
        <f t="shared" si="22"/>
        <v>0</v>
      </c>
      <c r="N57" s="321">
        <f t="shared" si="21"/>
        <v>0</v>
      </c>
      <c r="O57" s="320">
        <f t="shared" si="19"/>
        <v>0</v>
      </c>
      <c r="P57" s="320"/>
      <c r="Q57" s="320"/>
      <c r="R57" s="321">
        <f>IF(AND(J57=0,C57&gt;=設定シート!E$85,C57&lt;=設定シート!G$85),1,0)</f>
        <v>0</v>
      </c>
    </row>
    <row r="58" spans="1:18" ht="15" customHeight="1">
      <c r="B58" s="153">
        <v>4</v>
      </c>
      <c r="C58" s="153" t="str">
        <f>'報告書（事業主控）'!AV66</f>
        <v/>
      </c>
      <c r="E58" s="153">
        <f>'報告書（事業主控）'!$F$78</f>
        <v>0</v>
      </c>
      <c r="F58" s="153" t="str">
        <f>'報告書（事業主控）'!AW66</f>
        <v>下</v>
      </c>
      <c r="G58" s="231" t="str">
        <f>IF(ISERROR(VLOOKUP(E58,労務比率,'報告書（事業主控）'!AX66,FALSE)),"",VLOOKUP(E58,労務比率,'報告書（事業主控）'!AX66,FALSE))</f>
        <v/>
      </c>
      <c r="H58" s="231" t="str">
        <f>IF(ISERROR(VLOOKUP(E58,労務比率,'報告書（事業主控）'!AX66+1,FALSE)),"",VLOOKUP(E58,労務比率,'報告書（事業主控）'!AX66+1,FALSE))</f>
        <v/>
      </c>
      <c r="I58" s="153">
        <f>'報告書（事業主控）'!AH67</f>
        <v>0</v>
      </c>
      <c r="J58" s="153">
        <f>'報告書（事業主控）'!AH66</f>
        <v>0</v>
      </c>
      <c r="K58" s="153">
        <f>'報告書（事業主控）'!AN66</f>
        <v>0</v>
      </c>
      <c r="L58" s="317">
        <f t="shared" si="17"/>
        <v>0</v>
      </c>
      <c r="M58" s="231">
        <f t="shared" si="22"/>
        <v>0</v>
      </c>
      <c r="N58" s="321">
        <f t="shared" si="21"/>
        <v>0</v>
      </c>
      <c r="O58" s="320">
        <f t="shared" si="19"/>
        <v>0</v>
      </c>
      <c r="P58" s="320"/>
      <c r="Q58" s="320"/>
      <c r="R58" s="321">
        <f>IF(AND(J58=0,C58&gt;=設定シート!E$85,C58&lt;=設定シート!G$85),1,0)</f>
        <v>0</v>
      </c>
    </row>
    <row r="59" spans="1:18" ht="15" customHeight="1">
      <c r="B59" s="153">
        <v>5</v>
      </c>
      <c r="C59" s="153" t="str">
        <f>'報告書（事業主控）'!AV68</f>
        <v/>
      </c>
      <c r="E59" s="153">
        <f>'報告書（事業主控）'!$F$78</f>
        <v>0</v>
      </c>
      <c r="F59" s="153" t="str">
        <f>'報告書（事業主控）'!AW68</f>
        <v>下</v>
      </c>
      <c r="G59" s="231" t="str">
        <f>IF(ISERROR(VLOOKUP(E59,労務比率,'報告書（事業主控）'!AX68,FALSE)),"",VLOOKUP(E59,労務比率,'報告書（事業主控）'!AX68,FALSE))</f>
        <v/>
      </c>
      <c r="H59" s="231" t="str">
        <f>IF(ISERROR(VLOOKUP(E59,労務比率,'報告書（事業主控）'!AX68+1,FALSE)),"",VLOOKUP(E59,労務比率,'報告書（事業主控）'!AX68+1,FALSE))</f>
        <v/>
      </c>
      <c r="I59" s="153">
        <f>'報告書（事業主控）'!AH69</f>
        <v>0</v>
      </c>
      <c r="J59" s="153">
        <f>'報告書（事業主控）'!AH68</f>
        <v>0</v>
      </c>
      <c r="K59" s="153">
        <f>'報告書（事業主控）'!AN68</f>
        <v>0</v>
      </c>
      <c r="L59" s="317">
        <f t="shared" si="17"/>
        <v>0</v>
      </c>
      <c r="M59" s="231">
        <f t="shared" si="22"/>
        <v>0</v>
      </c>
      <c r="N59" s="321">
        <f t="shared" si="21"/>
        <v>0</v>
      </c>
      <c r="O59" s="320">
        <f t="shared" si="19"/>
        <v>0</v>
      </c>
      <c r="P59" s="320"/>
      <c r="Q59" s="320"/>
      <c r="R59" s="321">
        <f>IF(AND(J59=0,C59&gt;=設定シート!E$85,C59&lt;=設定シート!G$85),1,0)</f>
        <v>0</v>
      </c>
    </row>
    <row r="60" spans="1:18" ht="15" customHeight="1">
      <c r="B60" s="153">
        <v>6</v>
      </c>
      <c r="C60" s="153" t="str">
        <f>'報告書（事業主控）'!AV70</f>
        <v/>
      </c>
      <c r="E60" s="153">
        <f>'報告書（事業主控）'!$F$78</f>
        <v>0</v>
      </c>
      <c r="F60" s="153" t="str">
        <f>'報告書（事業主控）'!AW70</f>
        <v>下</v>
      </c>
      <c r="G60" s="231" t="str">
        <f>IF(ISERROR(VLOOKUP(E60,労務比率,'報告書（事業主控）'!AX70,FALSE)),"",VLOOKUP(E60,労務比率,'報告書（事業主控）'!AX70,FALSE))</f>
        <v/>
      </c>
      <c r="H60" s="231" t="str">
        <f>IF(ISERROR(VLOOKUP(E60,労務比率,'報告書（事業主控）'!AX70+1,FALSE)),"",VLOOKUP(E60,労務比率,'報告書（事業主控）'!AX70+1,FALSE))</f>
        <v/>
      </c>
      <c r="I60" s="153">
        <f>'報告書（事業主控）'!AH71</f>
        <v>0</v>
      </c>
      <c r="J60" s="153">
        <f>'報告書（事業主控）'!AH70</f>
        <v>0</v>
      </c>
      <c r="K60" s="153">
        <f>'報告書（事業主控）'!AN70</f>
        <v>0</v>
      </c>
      <c r="L60" s="317">
        <f t="shared" si="17"/>
        <v>0</v>
      </c>
      <c r="M60" s="231">
        <f t="shared" si="22"/>
        <v>0</v>
      </c>
      <c r="N60" s="321">
        <f t="shared" si="21"/>
        <v>0</v>
      </c>
      <c r="O60" s="320">
        <f t="shared" si="19"/>
        <v>0</v>
      </c>
      <c r="P60" s="320"/>
      <c r="Q60" s="320"/>
      <c r="R60" s="321">
        <f>IF(AND(J60=0,C60&gt;=設定シート!E$85,C60&lt;=設定シート!G$85),1,0)</f>
        <v>0</v>
      </c>
    </row>
    <row r="61" spans="1:18" ht="15" customHeight="1">
      <c r="B61" s="153">
        <v>7</v>
      </c>
      <c r="C61" s="153" t="str">
        <f>'報告書（事業主控）'!AV72</f>
        <v/>
      </c>
      <c r="E61" s="153">
        <f>'報告書（事業主控）'!$F$78</f>
        <v>0</v>
      </c>
      <c r="F61" s="153" t="str">
        <f>'報告書（事業主控）'!AW72</f>
        <v>下</v>
      </c>
      <c r="G61" s="231" t="str">
        <f>IF(ISERROR(VLOOKUP(E61,労務比率,'報告書（事業主控）'!AX72,FALSE)),"",VLOOKUP(E61,労務比率,'報告書（事業主控）'!AX72,FALSE))</f>
        <v/>
      </c>
      <c r="H61" s="231" t="str">
        <f>IF(ISERROR(VLOOKUP(E61,労務比率,'報告書（事業主控）'!AX72+1,FALSE)),"",VLOOKUP(E61,労務比率,'報告書（事業主控）'!AX72+1,FALSE))</f>
        <v/>
      </c>
      <c r="I61" s="153">
        <f>'報告書（事業主控）'!AH73</f>
        <v>0</v>
      </c>
      <c r="J61" s="153">
        <f>'報告書（事業主控）'!AH72</f>
        <v>0</v>
      </c>
      <c r="K61" s="153">
        <f>'報告書（事業主控）'!AN72</f>
        <v>0</v>
      </c>
      <c r="L61" s="317">
        <f t="shared" si="17"/>
        <v>0</v>
      </c>
      <c r="M61" s="231">
        <f t="shared" si="22"/>
        <v>0</v>
      </c>
      <c r="N61" s="321">
        <f t="shared" si="21"/>
        <v>0</v>
      </c>
      <c r="O61" s="320">
        <f t="shared" si="19"/>
        <v>0</v>
      </c>
      <c r="P61" s="320"/>
      <c r="Q61" s="320"/>
      <c r="R61" s="321">
        <f>IF(AND(J61=0,C61&gt;=設定シート!E$85,C61&lt;=設定シート!G$85),1,0)</f>
        <v>0</v>
      </c>
    </row>
    <row r="62" spans="1:18" ht="15" customHeight="1">
      <c r="B62" s="153">
        <v>8</v>
      </c>
      <c r="C62" s="153" t="str">
        <f>'報告書（事業主控）'!AV74</f>
        <v/>
      </c>
      <c r="E62" s="153">
        <f>'報告書（事業主控）'!$F$78</f>
        <v>0</v>
      </c>
      <c r="F62" s="153" t="str">
        <f>'報告書（事業主控）'!AW74</f>
        <v>下</v>
      </c>
      <c r="G62" s="231" t="str">
        <f>IF(ISERROR(VLOOKUP(E62,労務比率,'報告書（事業主控）'!AX74,FALSE)),"",VLOOKUP(E62,労務比率,'報告書（事業主控）'!AX74,FALSE))</f>
        <v/>
      </c>
      <c r="H62" s="231" t="str">
        <f>IF(ISERROR(VLOOKUP(E62,労務比率,'報告書（事業主控）'!AX74+1,FALSE)),"",VLOOKUP(E62,労務比率,'報告書（事業主控）'!AX74+1,FALSE))</f>
        <v/>
      </c>
      <c r="I62" s="153">
        <f>'報告書（事業主控）'!AH75</f>
        <v>0</v>
      </c>
      <c r="J62" s="153">
        <f>'報告書（事業主控）'!AH74</f>
        <v>0</v>
      </c>
      <c r="K62" s="153">
        <f>'報告書（事業主控）'!AN74</f>
        <v>0</v>
      </c>
      <c r="L62" s="317">
        <f t="shared" si="17"/>
        <v>0</v>
      </c>
      <c r="M62" s="231">
        <f t="shared" si="22"/>
        <v>0</v>
      </c>
      <c r="N62" s="321">
        <f t="shared" si="21"/>
        <v>0</v>
      </c>
      <c r="O62" s="320">
        <f t="shared" si="19"/>
        <v>0</v>
      </c>
      <c r="P62" s="320"/>
      <c r="Q62" s="320"/>
      <c r="R62" s="321">
        <f>IF(AND(J62=0,C62&gt;=設定シート!E$85,C62&lt;=設定シート!G$85),1,0)</f>
        <v>0</v>
      </c>
    </row>
    <row r="63" spans="1:18" ht="15" customHeight="1">
      <c r="B63" s="153">
        <v>9</v>
      </c>
      <c r="C63" s="153" t="str">
        <f>'報告書（事業主控）'!AV76</f>
        <v/>
      </c>
      <c r="E63" s="153">
        <f>'報告書（事業主控）'!$F$78</f>
        <v>0</v>
      </c>
      <c r="F63" s="153" t="str">
        <f>'報告書（事業主控）'!AW76</f>
        <v>下</v>
      </c>
      <c r="G63" s="231" t="str">
        <f>IF(ISERROR(VLOOKUP(E63,労務比率,'報告書（事業主控）'!AX76,FALSE)),"",VLOOKUP(E63,労務比率,'報告書（事業主控）'!AX76,FALSE))</f>
        <v/>
      </c>
      <c r="H63" s="231" t="str">
        <f>IF(ISERROR(VLOOKUP(E63,労務比率,'報告書（事業主控）'!AX76+1,FALSE)),"",VLOOKUP(E63,労務比率,'報告書（事業主控）'!AX76+1,FALSE))</f>
        <v/>
      </c>
      <c r="I63" s="153">
        <f>'報告書（事業主控）'!AH77</f>
        <v>0</v>
      </c>
      <c r="J63" s="153">
        <f>'報告書（事業主控）'!AH76</f>
        <v>0</v>
      </c>
      <c r="K63" s="153">
        <f>'報告書（事業主控）'!AN76</f>
        <v>0</v>
      </c>
      <c r="L63" s="317">
        <f t="shared" si="17"/>
        <v>0</v>
      </c>
      <c r="M63" s="231">
        <f t="shared" si="22"/>
        <v>0</v>
      </c>
      <c r="N63" s="321">
        <f t="shared" si="21"/>
        <v>0</v>
      </c>
      <c r="O63" s="320">
        <f t="shared" si="19"/>
        <v>0</v>
      </c>
      <c r="P63" s="320"/>
      <c r="Q63" s="320"/>
      <c r="R63" s="321">
        <f>IF(AND(J63=0,C63&gt;=設定シート!E$85,C63&lt;=設定シート!G$85),1,0)</f>
        <v>0</v>
      </c>
    </row>
    <row r="64" spans="1:18" ht="15" customHeight="1">
      <c r="A64" s="153">
        <v>3</v>
      </c>
      <c r="B64" s="153">
        <v>1</v>
      </c>
      <c r="C64" s="153" t="str">
        <f>'報告書（事業主控）'!AV101</f>
        <v/>
      </c>
      <c r="E64" s="153">
        <f>'報告書（事業主控）'!$F$119</f>
        <v>0</v>
      </c>
      <c r="F64" s="153" t="str">
        <f>'報告書（事業主控）'!AW101</f>
        <v>下</v>
      </c>
      <c r="G64" s="231" t="str">
        <f>IF(ISERROR(VLOOKUP(E64,労務比率,'報告書（事業主控）'!AX101,FALSE)),"",VLOOKUP(E64,労務比率,'報告書（事業主控）'!AX101,FALSE))</f>
        <v/>
      </c>
      <c r="H64" s="231" t="str">
        <f>IF(ISERROR(VLOOKUP(E64,労務比率,'報告書（事業主控）'!AX101+1,FALSE)),"",VLOOKUP(E64,労務比率,'報告書（事業主控）'!AX101+1,FALSE))</f>
        <v/>
      </c>
      <c r="I64" s="153">
        <f>'報告書（事業主控）'!AH102</f>
        <v>0</v>
      </c>
      <c r="J64" s="153">
        <f>'報告書（事業主控）'!AH101</f>
        <v>0</v>
      </c>
      <c r="K64" s="153">
        <f>'報告書（事業主控）'!AN101</f>
        <v>0</v>
      </c>
      <c r="L64" s="317">
        <f t="shared" si="17"/>
        <v>0</v>
      </c>
      <c r="M64" s="231">
        <f t="shared" si="22"/>
        <v>0</v>
      </c>
      <c r="N64" s="321">
        <f t="shared" si="21"/>
        <v>0</v>
      </c>
      <c r="O64" s="320">
        <f t="shared" si="19"/>
        <v>0</v>
      </c>
      <c r="P64" s="321">
        <f>INT(SUMIF(O64:O72,0,I64:I72)*105/108)</f>
        <v>0</v>
      </c>
      <c r="Q64" s="324">
        <f>INT(P64*IF(COUNTIF(R64:R72,1)=0,0,SUMIF(R64:R72,1,G64:G72)/COUNTIF(R64:R72,1))/100)</f>
        <v>0</v>
      </c>
      <c r="R64" s="321">
        <f>IF(AND(J64=0,C64&gt;=設定シート!E$85,C64&lt;=設定シート!G$85),1,0)</f>
        <v>0</v>
      </c>
    </row>
    <row r="65" spans="1:18" ht="15" customHeight="1">
      <c r="B65" s="153">
        <v>2</v>
      </c>
      <c r="C65" s="153" t="str">
        <f>'報告書（事業主控）'!AV103</f>
        <v/>
      </c>
      <c r="E65" s="153">
        <f>'報告書（事業主控）'!$F$119</f>
        <v>0</v>
      </c>
      <c r="F65" s="153" t="str">
        <f>'報告書（事業主控）'!AW103</f>
        <v>下</v>
      </c>
      <c r="G65" s="231" t="str">
        <f>IF(ISERROR(VLOOKUP(E65,労務比率,'報告書（事業主控）'!AX103,FALSE)),"",VLOOKUP(E65,労務比率,'報告書（事業主控）'!AX103,FALSE))</f>
        <v/>
      </c>
      <c r="H65" s="231" t="str">
        <f>IF(ISERROR(VLOOKUP(E65,労務比率,'報告書（事業主控）'!AX103+1,FALSE)),"",VLOOKUP(E65,労務比率,'報告書（事業主控）'!AX103+1,FALSE))</f>
        <v/>
      </c>
      <c r="I65" s="153">
        <f>'報告書（事業主控）'!AH104</f>
        <v>0</v>
      </c>
      <c r="J65" s="153">
        <f>'報告書（事業主控）'!AH103</f>
        <v>0</v>
      </c>
      <c r="K65" s="153">
        <f>'報告書（事業主控）'!AN103</f>
        <v>0</v>
      </c>
      <c r="L65" s="317">
        <f t="shared" si="17"/>
        <v>0</v>
      </c>
      <c r="M65" s="231">
        <f t="shared" si="22"/>
        <v>0</v>
      </c>
      <c r="N65" s="321">
        <f t="shared" si="21"/>
        <v>0</v>
      </c>
      <c r="O65" s="320">
        <f t="shared" si="19"/>
        <v>0</v>
      </c>
      <c r="P65" s="320"/>
      <c r="Q65" s="320"/>
      <c r="R65" s="321">
        <f>IF(AND(J65=0,C65&gt;=設定シート!E$85,C65&lt;=設定シート!G$85),1,0)</f>
        <v>0</v>
      </c>
    </row>
    <row r="66" spans="1:18" ht="15" customHeight="1">
      <c r="B66" s="153">
        <v>3</v>
      </c>
      <c r="C66" s="153" t="str">
        <f>'報告書（事業主控）'!AV105</f>
        <v/>
      </c>
      <c r="E66" s="153">
        <f>'報告書（事業主控）'!$F$119</f>
        <v>0</v>
      </c>
      <c r="F66" s="153" t="str">
        <f>'報告書（事業主控）'!AW105</f>
        <v>下</v>
      </c>
      <c r="G66" s="231" t="str">
        <f>IF(ISERROR(VLOOKUP(E66,労務比率,'報告書（事業主控）'!AX105,FALSE)),"",VLOOKUP(E66,労務比率,'報告書（事業主控）'!AX105,FALSE))</f>
        <v/>
      </c>
      <c r="H66" s="231" t="str">
        <f>IF(ISERROR(VLOOKUP(E66,労務比率,'報告書（事業主控）'!AX105+1,FALSE)),"",VLOOKUP(E66,労務比率,'報告書（事業主控）'!AX105+1,FALSE))</f>
        <v/>
      </c>
      <c r="I66" s="153">
        <f>'報告書（事業主控）'!AH106</f>
        <v>0</v>
      </c>
      <c r="J66" s="153">
        <f>'報告書（事業主控）'!AH105</f>
        <v>0</v>
      </c>
      <c r="K66" s="153">
        <f>'報告書（事業主控）'!AN105</f>
        <v>0</v>
      </c>
      <c r="L66" s="317">
        <f t="shared" si="17"/>
        <v>0</v>
      </c>
      <c r="M66" s="231">
        <f t="shared" si="22"/>
        <v>0</v>
      </c>
      <c r="N66" s="321">
        <f t="shared" si="21"/>
        <v>0</v>
      </c>
      <c r="O66" s="320">
        <f t="shared" ref="O66:O73" si="23">IF(I66=N66,IF(ISERROR(ROUNDDOWN(I66*G66/100,0)+K66),0,ROUNDDOWN(I66*G66/100,0)+K66),0)</f>
        <v>0</v>
      </c>
      <c r="P66" s="320"/>
      <c r="Q66" s="320"/>
      <c r="R66" s="321">
        <f>IF(AND(J66=0,C66&gt;=設定シート!E$85,C66&lt;=設定シート!G$85),1,0)</f>
        <v>0</v>
      </c>
    </row>
    <row r="67" spans="1:18" ht="15" customHeight="1">
      <c r="B67" s="153">
        <v>4</v>
      </c>
      <c r="C67" s="153" t="str">
        <f>'報告書（事業主控）'!AV107</f>
        <v/>
      </c>
      <c r="E67" s="153">
        <f>'報告書（事業主控）'!$F$119</f>
        <v>0</v>
      </c>
      <c r="F67" s="153" t="str">
        <f>'報告書（事業主控）'!AW107</f>
        <v>下</v>
      </c>
      <c r="G67" s="231" t="str">
        <f>IF(ISERROR(VLOOKUP(E67,労務比率,'報告書（事業主控）'!AX107,FALSE)),"",VLOOKUP(E67,労務比率,'報告書（事業主控）'!AX107,FALSE))</f>
        <v/>
      </c>
      <c r="H67" s="231" t="str">
        <f>IF(ISERROR(VLOOKUP(E67,労務比率,'報告書（事業主控）'!AX107+1,FALSE)),"",VLOOKUP(E67,労務比率,'報告書（事業主控）'!AX107+1,FALSE))</f>
        <v/>
      </c>
      <c r="I67" s="153">
        <f>'報告書（事業主控）'!AH108</f>
        <v>0</v>
      </c>
      <c r="J67" s="153">
        <f>'報告書（事業主控）'!AH107</f>
        <v>0</v>
      </c>
      <c r="K67" s="153">
        <f>'報告書（事業主控）'!AN107</f>
        <v>0</v>
      </c>
      <c r="L67" s="317">
        <f t="shared" si="17"/>
        <v>0</v>
      </c>
      <c r="M67" s="231">
        <f t="shared" si="22"/>
        <v>0</v>
      </c>
      <c r="N67" s="321">
        <f t="shared" si="21"/>
        <v>0</v>
      </c>
      <c r="O67" s="320">
        <f t="shared" si="23"/>
        <v>0</v>
      </c>
      <c r="P67" s="320"/>
      <c r="Q67" s="320"/>
      <c r="R67" s="321">
        <f>IF(AND(J67=0,C67&gt;=設定シート!E$85,C67&lt;=設定シート!G$85),1,0)</f>
        <v>0</v>
      </c>
    </row>
    <row r="68" spans="1:18" ht="15" customHeight="1">
      <c r="B68" s="153">
        <v>5</v>
      </c>
      <c r="C68" s="153" t="str">
        <f>'報告書（事業主控）'!AV109</f>
        <v/>
      </c>
      <c r="E68" s="153">
        <f>'報告書（事業主控）'!$F$119</f>
        <v>0</v>
      </c>
      <c r="F68" s="153" t="str">
        <f>'報告書（事業主控）'!AW109</f>
        <v>下</v>
      </c>
      <c r="G68" s="231" t="str">
        <f>IF(ISERROR(VLOOKUP(E68,労務比率,'報告書（事業主控）'!AX109,FALSE)),"",VLOOKUP(E68,労務比率,'報告書（事業主控）'!AX109,FALSE))</f>
        <v/>
      </c>
      <c r="H68" s="231" t="str">
        <f>IF(ISERROR(VLOOKUP(E68,労務比率,'報告書（事業主控）'!AX109+1,FALSE)),"",VLOOKUP(E68,労務比率,'報告書（事業主控）'!AX109+1,FALSE))</f>
        <v/>
      </c>
      <c r="I68" s="153">
        <f>'報告書（事業主控）'!AH110</f>
        <v>0</v>
      </c>
      <c r="J68" s="153">
        <f>'報告書（事業主控）'!AH109</f>
        <v>0</v>
      </c>
      <c r="K68" s="153">
        <f>'報告書（事業主控）'!AN109</f>
        <v>0</v>
      </c>
      <c r="L68" s="317">
        <f t="shared" si="17"/>
        <v>0</v>
      </c>
      <c r="M68" s="231">
        <f t="shared" si="22"/>
        <v>0</v>
      </c>
      <c r="N68" s="321">
        <f t="shared" si="21"/>
        <v>0</v>
      </c>
      <c r="O68" s="320">
        <f t="shared" si="23"/>
        <v>0</v>
      </c>
      <c r="P68" s="320"/>
      <c r="Q68" s="320"/>
      <c r="R68" s="321">
        <f>IF(AND(J68=0,C68&gt;=設定シート!E$85,C68&lt;=設定シート!G$85),1,0)</f>
        <v>0</v>
      </c>
    </row>
    <row r="69" spans="1:18" ht="15" customHeight="1">
      <c r="B69" s="153">
        <v>6</v>
      </c>
      <c r="C69" s="153" t="str">
        <f>'報告書（事業主控）'!AV111</f>
        <v/>
      </c>
      <c r="E69" s="153">
        <f>'報告書（事業主控）'!$F$119</f>
        <v>0</v>
      </c>
      <c r="F69" s="153" t="str">
        <f>'報告書（事業主控）'!AW111</f>
        <v>下</v>
      </c>
      <c r="G69" s="231" t="str">
        <f>IF(ISERROR(VLOOKUP(E69,労務比率,'報告書（事業主控）'!AX111,FALSE)),"",VLOOKUP(E69,労務比率,'報告書（事業主控）'!AX111,FALSE))</f>
        <v/>
      </c>
      <c r="H69" s="231" t="str">
        <f>IF(ISERROR(VLOOKUP(E69,労務比率,'報告書（事業主控）'!AX111+1,FALSE)),"",VLOOKUP(E69,労務比率,'報告書（事業主控）'!AX111+1,FALSE))</f>
        <v/>
      </c>
      <c r="I69" s="153">
        <f>'報告書（事業主控）'!AH112</f>
        <v>0</v>
      </c>
      <c r="J69" s="153">
        <f>'報告書（事業主控）'!AH111</f>
        <v>0</v>
      </c>
      <c r="K69" s="153">
        <f>'報告書（事業主控）'!AN111</f>
        <v>0</v>
      </c>
      <c r="L69" s="317">
        <f t="shared" si="17"/>
        <v>0</v>
      </c>
      <c r="M69" s="231">
        <f t="shared" si="22"/>
        <v>0</v>
      </c>
      <c r="N69" s="321">
        <f t="shared" si="21"/>
        <v>0</v>
      </c>
      <c r="O69" s="320">
        <f t="shared" si="23"/>
        <v>0</v>
      </c>
      <c r="P69" s="320"/>
      <c r="Q69" s="320"/>
      <c r="R69" s="321">
        <f>IF(AND(J69=0,C69&gt;=設定シート!E$85,C69&lt;=設定シート!G$85),1,0)</f>
        <v>0</v>
      </c>
    </row>
    <row r="70" spans="1:18" ht="15" customHeight="1">
      <c r="B70" s="153">
        <v>7</v>
      </c>
      <c r="C70" s="153" t="str">
        <f>'報告書（事業主控）'!AV113</f>
        <v/>
      </c>
      <c r="E70" s="153">
        <f>'報告書（事業主控）'!$F$119</f>
        <v>0</v>
      </c>
      <c r="F70" s="153" t="str">
        <f>'報告書（事業主控）'!AW113</f>
        <v>下</v>
      </c>
      <c r="G70" s="231" t="str">
        <f>IF(ISERROR(VLOOKUP(E70,労務比率,'報告書（事業主控）'!AX113,FALSE)),"",VLOOKUP(E70,労務比率,'報告書（事業主控）'!AX113,FALSE))</f>
        <v/>
      </c>
      <c r="H70" s="231" t="str">
        <f>IF(ISERROR(VLOOKUP(E70,労務比率,'報告書（事業主控）'!AX113+1,FALSE)),"",VLOOKUP(E70,労務比率,'報告書（事業主控）'!AX113+1,FALSE))</f>
        <v/>
      </c>
      <c r="I70" s="153">
        <f>'報告書（事業主控）'!AH114</f>
        <v>0</v>
      </c>
      <c r="J70" s="153">
        <f>'報告書（事業主控）'!AH113</f>
        <v>0</v>
      </c>
      <c r="K70" s="153">
        <f>'報告書（事業主控）'!AN113</f>
        <v>0</v>
      </c>
      <c r="L70" s="317">
        <f t="shared" si="17"/>
        <v>0</v>
      </c>
      <c r="M70" s="231">
        <f t="shared" si="22"/>
        <v>0</v>
      </c>
      <c r="N70" s="321">
        <f t="shared" si="21"/>
        <v>0</v>
      </c>
      <c r="O70" s="320">
        <f t="shared" si="23"/>
        <v>0</v>
      </c>
      <c r="P70" s="320"/>
      <c r="Q70" s="320"/>
      <c r="R70" s="321">
        <f>IF(AND(J70=0,C70&gt;=設定シート!E$85,C70&lt;=設定シート!G$85),1,0)</f>
        <v>0</v>
      </c>
    </row>
    <row r="71" spans="1:18" ht="15" customHeight="1">
      <c r="B71" s="153">
        <v>8</v>
      </c>
      <c r="C71" s="153" t="str">
        <f>'報告書（事業主控）'!AV115</f>
        <v/>
      </c>
      <c r="E71" s="153">
        <f>'報告書（事業主控）'!$F$119</f>
        <v>0</v>
      </c>
      <c r="F71" s="153" t="str">
        <f>'報告書（事業主控）'!AW115</f>
        <v>下</v>
      </c>
      <c r="G71" s="231" t="str">
        <f>IF(ISERROR(VLOOKUP(E71,労務比率,'報告書（事業主控）'!AX115,FALSE)),"",VLOOKUP(E71,労務比率,'報告書（事業主控）'!AX115,FALSE))</f>
        <v/>
      </c>
      <c r="H71" s="231" t="str">
        <f>IF(ISERROR(VLOOKUP(E71,労務比率,'報告書（事業主控）'!AX115+1,FALSE)),"",VLOOKUP(E71,労務比率,'報告書（事業主控）'!AX115+1,FALSE))</f>
        <v/>
      </c>
      <c r="I71" s="153">
        <f>'報告書（事業主控）'!AH116</f>
        <v>0</v>
      </c>
      <c r="J71" s="153">
        <f>'報告書（事業主控）'!AH115</f>
        <v>0</v>
      </c>
      <c r="K71" s="153">
        <f>'報告書（事業主控）'!AN115</f>
        <v>0</v>
      </c>
      <c r="L71" s="317">
        <f t="shared" si="17"/>
        <v>0</v>
      </c>
      <c r="M71" s="231">
        <f t="shared" si="22"/>
        <v>0</v>
      </c>
      <c r="N71" s="321">
        <f t="shared" si="21"/>
        <v>0</v>
      </c>
      <c r="O71" s="320">
        <f t="shared" si="23"/>
        <v>0</v>
      </c>
      <c r="P71" s="320"/>
      <c r="Q71" s="320"/>
      <c r="R71" s="321">
        <f>IF(AND(J71=0,C71&gt;=設定シート!E$85,C71&lt;=設定シート!G$85),1,0)</f>
        <v>0</v>
      </c>
    </row>
    <row r="72" spans="1:18" ht="15" customHeight="1">
      <c r="B72" s="153">
        <v>9</v>
      </c>
      <c r="C72" s="153" t="str">
        <f>'報告書（事業主控）'!AV117</f>
        <v/>
      </c>
      <c r="E72" s="153">
        <f>'報告書（事業主控）'!$F$119</f>
        <v>0</v>
      </c>
      <c r="F72" s="153" t="str">
        <f>'報告書（事業主控）'!AW117</f>
        <v>下</v>
      </c>
      <c r="G72" s="231" t="str">
        <f>IF(ISERROR(VLOOKUP(E72,労務比率,'報告書（事業主控）'!AX117,FALSE)),"",VLOOKUP(E72,労務比率,'報告書（事業主控）'!AX117,FALSE))</f>
        <v/>
      </c>
      <c r="H72" s="231" t="str">
        <f>IF(ISERROR(VLOOKUP(E72,労務比率,'報告書（事業主控）'!AX117+1,FALSE)),"",VLOOKUP(E72,労務比率,'報告書（事業主控）'!AX117+1,FALSE))</f>
        <v/>
      </c>
      <c r="I72" s="153">
        <f>'報告書（事業主控）'!AH118</f>
        <v>0</v>
      </c>
      <c r="J72" s="153">
        <f>'報告書（事業主控）'!AH117</f>
        <v>0</v>
      </c>
      <c r="K72" s="153">
        <f>'報告書（事業主控）'!AN117</f>
        <v>0</v>
      </c>
      <c r="L72" s="317">
        <f t="shared" si="17"/>
        <v>0</v>
      </c>
      <c r="M72" s="231">
        <f t="shared" si="22"/>
        <v>0</v>
      </c>
      <c r="N72" s="321">
        <f t="shared" si="21"/>
        <v>0</v>
      </c>
      <c r="O72" s="320">
        <f t="shared" si="23"/>
        <v>0</v>
      </c>
      <c r="P72" s="320"/>
      <c r="Q72" s="320"/>
      <c r="R72" s="321">
        <f>IF(AND(J72=0,C72&gt;=設定シート!E$85,C72&lt;=設定シート!G$85),1,0)</f>
        <v>0</v>
      </c>
    </row>
    <row r="73" spans="1:18" ht="15" customHeight="1">
      <c r="A73" s="153">
        <v>4</v>
      </c>
      <c r="B73" s="153">
        <v>1</v>
      </c>
      <c r="C73" s="153" t="e">
        <f>'報告書（事業主控）'!#REF!</f>
        <v>#REF!</v>
      </c>
      <c r="E73" s="153" t="e">
        <f>'報告書（事業主控）'!#REF!</f>
        <v>#REF!</v>
      </c>
      <c r="F73" s="153" t="e">
        <f>'報告書（事業主控）'!#REF!</f>
        <v>#REF!</v>
      </c>
      <c r="G73" s="231" t="str">
        <f>IF(ISERROR(VLOOKUP(E73,労務比率,'報告書（事業主控）'!#REF!,FALSE)),"",VLOOKUP(E73,労務比率,'報告書（事業主控）'!#REF!,FALSE))</f>
        <v/>
      </c>
      <c r="H73" s="231" t="str">
        <f>IF(ISERROR(VLOOKUP(E73,労務比率,'報告書（事業主控）'!#REF!+1,FALSE)),"",VLOOKUP(E73,労務比率,'報告書（事業主控）'!#REF!+1,FALSE))</f>
        <v/>
      </c>
      <c r="I73" s="153" t="e">
        <f>'報告書（事業主控）'!#REF!</f>
        <v>#REF!</v>
      </c>
      <c r="J73" s="153" t="e">
        <f>'報告書（事業主控）'!#REF!</f>
        <v>#REF!</v>
      </c>
      <c r="K73" s="153" t="e">
        <f>'報告書（事業主控）'!#REF!</f>
        <v>#REF!</v>
      </c>
      <c r="L73" s="317">
        <f t="shared" si="17"/>
        <v>0</v>
      </c>
      <c r="M73" s="231">
        <f t="shared" si="22"/>
        <v>0</v>
      </c>
      <c r="N73" s="321" t="e">
        <f t="shared" si="21"/>
        <v>#REF!</v>
      </c>
      <c r="O73" s="320" t="e">
        <f t="shared" si="23"/>
        <v>#REF!</v>
      </c>
      <c r="P73" s="321">
        <f>INT(SUMIF(O73:O81,0,I73:I81)*105/108)</f>
        <v>0</v>
      </c>
      <c r="Q73" s="324">
        <f>INT(P73*IF(COUNTIF(R73:R81,1)=0,0,SUMIF(R73:R81,1,G73:G81)/COUNTIF(R73:R81,1))/100)</f>
        <v>0</v>
      </c>
      <c r="R73" s="321" t="e">
        <f>IF(AND(J73=0,C73&gt;=設定シート!E$85,C73&lt;=設定シート!G$85),1,0)</f>
        <v>#REF!</v>
      </c>
    </row>
    <row r="74" spans="1:18" ht="15" customHeight="1">
      <c r="B74" s="153">
        <v>2</v>
      </c>
      <c r="C74" s="153" t="e">
        <f>'報告書（事業主控）'!#REF!</f>
        <v>#REF!</v>
      </c>
      <c r="E74" s="153" t="e">
        <f>'報告書（事業主控）'!#REF!</f>
        <v>#REF!</v>
      </c>
      <c r="F74" s="153" t="e">
        <f>'報告書（事業主控）'!#REF!</f>
        <v>#REF!</v>
      </c>
      <c r="G74" s="231" t="str">
        <f>IF(ISERROR(VLOOKUP(E74,労務比率,'報告書（事業主控）'!#REF!,FALSE)),"",VLOOKUP(E74,労務比率,'報告書（事業主控）'!#REF!,FALSE))</f>
        <v/>
      </c>
      <c r="H74" s="231" t="str">
        <f>IF(ISERROR(VLOOKUP(E74,労務比率,'報告書（事業主控）'!#REF!+1,FALSE)),"",VLOOKUP(E74,労務比率,'報告書（事業主控）'!#REF!+1,FALSE))</f>
        <v/>
      </c>
      <c r="I74" s="153" t="e">
        <f>'報告書（事業主控）'!#REF!</f>
        <v>#REF!</v>
      </c>
      <c r="J74" s="153" t="e">
        <f>'報告書（事業主控）'!#REF!</f>
        <v>#REF!</v>
      </c>
      <c r="K74" s="153" t="e">
        <f>'報告書（事業主控）'!#REF!</f>
        <v>#REF!</v>
      </c>
      <c r="L74" s="317">
        <f t="shared" si="17"/>
        <v>0</v>
      </c>
      <c r="M74" s="231">
        <f t="shared" si="22"/>
        <v>0</v>
      </c>
      <c r="N74" s="321" t="e">
        <f t="shared" si="21"/>
        <v>#REF!</v>
      </c>
      <c r="O74" s="320" t="e">
        <f t="shared" ref="O74:O84" si="24">IF(I74=N74,IF(ISERROR(ROUNDDOWN(I74*G74/100,0)+K74),0,ROUNDDOWN(I74*G74/100,0)+K74),0)</f>
        <v>#REF!</v>
      </c>
      <c r="P74" s="320"/>
      <c r="Q74" s="320"/>
      <c r="R74" s="321" t="e">
        <f>IF(AND(J74=0,C74&gt;=設定シート!E$85,C74&lt;=設定シート!G$85),1,0)</f>
        <v>#REF!</v>
      </c>
    </row>
    <row r="75" spans="1:18" ht="15" customHeight="1">
      <c r="B75" s="153">
        <v>3</v>
      </c>
      <c r="C75" s="153" t="e">
        <f>'報告書（事業主控）'!#REF!</f>
        <v>#REF!</v>
      </c>
      <c r="E75" s="153" t="e">
        <f>'報告書（事業主控）'!#REF!</f>
        <v>#REF!</v>
      </c>
      <c r="F75" s="153" t="e">
        <f>'報告書（事業主控）'!#REF!</f>
        <v>#REF!</v>
      </c>
      <c r="G75" s="231" t="str">
        <f>IF(ISERROR(VLOOKUP(E75,労務比率,'報告書（事業主控）'!#REF!,FALSE)),"",VLOOKUP(E75,労務比率,'報告書（事業主控）'!#REF!,FALSE))</f>
        <v/>
      </c>
      <c r="H75" s="231" t="str">
        <f>IF(ISERROR(VLOOKUP(E75,労務比率,'報告書（事業主控）'!#REF!+1,FALSE)),"",VLOOKUP(E75,労務比率,'報告書（事業主控）'!#REF!+1,FALSE))</f>
        <v/>
      </c>
      <c r="I75" s="153" t="e">
        <f>'報告書（事業主控）'!#REF!</f>
        <v>#REF!</v>
      </c>
      <c r="J75" s="153" t="e">
        <f>'報告書（事業主控）'!#REF!</f>
        <v>#REF!</v>
      </c>
      <c r="K75" s="153" t="e">
        <f>'報告書（事業主控）'!#REF!</f>
        <v>#REF!</v>
      </c>
      <c r="L75" s="317">
        <f t="shared" si="17"/>
        <v>0</v>
      </c>
      <c r="M75" s="231">
        <f t="shared" si="22"/>
        <v>0</v>
      </c>
      <c r="N75" s="321" t="e">
        <f t="shared" si="21"/>
        <v>#REF!</v>
      </c>
      <c r="O75" s="320" t="e">
        <f t="shared" si="24"/>
        <v>#REF!</v>
      </c>
      <c r="P75" s="320"/>
      <c r="Q75" s="320"/>
      <c r="R75" s="321" t="e">
        <f>IF(AND(J75=0,C75&gt;=設定シート!E$85,C75&lt;=設定シート!G$85),1,0)</f>
        <v>#REF!</v>
      </c>
    </row>
    <row r="76" spans="1:18" ht="15" customHeight="1">
      <c r="B76" s="153">
        <v>4</v>
      </c>
      <c r="C76" s="153" t="e">
        <f>'報告書（事業主控）'!#REF!</f>
        <v>#REF!</v>
      </c>
      <c r="E76" s="153" t="e">
        <f>'報告書（事業主控）'!#REF!</f>
        <v>#REF!</v>
      </c>
      <c r="F76" s="153" t="e">
        <f>'報告書（事業主控）'!#REF!</f>
        <v>#REF!</v>
      </c>
      <c r="G76" s="231" t="str">
        <f>IF(ISERROR(VLOOKUP(E76,労務比率,'報告書（事業主控）'!#REF!,FALSE)),"",VLOOKUP(E76,労務比率,'報告書（事業主控）'!#REF!,FALSE))</f>
        <v/>
      </c>
      <c r="H76" s="231" t="str">
        <f>IF(ISERROR(VLOOKUP(E76,労務比率,'報告書（事業主控）'!#REF!+1,FALSE)),"",VLOOKUP(E76,労務比率,'報告書（事業主控）'!#REF!+1,FALSE))</f>
        <v/>
      </c>
      <c r="I76" s="153" t="e">
        <f>'報告書（事業主控）'!#REF!</f>
        <v>#REF!</v>
      </c>
      <c r="J76" s="153" t="e">
        <f>'報告書（事業主控）'!#REF!</f>
        <v>#REF!</v>
      </c>
      <c r="K76" s="153" t="e">
        <f>'報告書（事業主控）'!#REF!</f>
        <v>#REF!</v>
      </c>
      <c r="L76" s="317">
        <f t="shared" si="17"/>
        <v>0</v>
      </c>
      <c r="M76" s="231">
        <f t="shared" si="22"/>
        <v>0</v>
      </c>
      <c r="N76" s="321" t="e">
        <f t="shared" si="21"/>
        <v>#REF!</v>
      </c>
      <c r="O76" s="320" t="e">
        <f t="shared" si="24"/>
        <v>#REF!</v>
      </c>
      <c r="P76" s="320"/>
      <c r="Q76" s="320"/>
      <c r="R76" s="321" t="e">
        <f>IF(AND(J76=0,C76&gt;=設定シート!E$85,C76&lt;=設定シート!G$85),1,0)</f>
        <v>#REF!</v>
      </c>
    </row>
    <row r="77" spans="1:18" ht="15" customHeight="1">
      <c r="B77" s="153">
        <v>5</v>
      </c>
      <c r="C77" s="153" t="e">
        <f>'報告書（事業主控）'!#REF!</f>
        <v>#REF!</v>
      </c>
      <c r="E77" s="153" t="e">
        <f>'報告書（事業主控）'!#REF!</f>
        <v>#REF!</v>
      </c>
      <c r="F77" s="153" t="e">
        <f>'報告書（事業主控）'!#REF!</f>
        <v>#REF!</v>
      </c>
      <c r="G77" s="231" t="str">
        <f>IF(ISERROR(VLOOKUP(E77,労務比率,'報告書（事業主控）'!#REF!,FALSE)),"",VLOOKUP(E77,労務比率,'報告書（事業主控）'!#REF!,FALSE))</f>
        <v/>
      </c>
      <c r="H77" s="231" t="str">
        <f>IF(ISERROR(VLOOKUP(E77,労務比率,'報告書（事業主控）'!#REF!+1,FALSE)),"",VLOOKUP(E77,労務比率,'報告書（事業主控）'!#REF!+1,FALSE))</f>
        <v/>
      </c>
      <c r="I77" s="153" t="e">
        <f>'報告書（事業主控）'!#REF!</f>
        <v>#REF!</v>
      </c>
      <c r="J77" s="153" t="e">
        <f>'報告書（事業主控）'!#REF!</f>
        <v>#REF!</v>
      </c>
      <c r="K77" s="153" t="e">
        <f>'報告書（事業主控）'!#REF!</f>
        <v>#REF!</v>
      </c>
      <c r="L77" s="317">
        <f t="shared" si="17"/>
        <v>0</v>
      </c>
      <c r="M77" s="231">
        <f t="shared" si="22"/>
        <v>0</v>
      </c>
      <c r="N77" s="321" t="e">
        <f t="shared" si="21"/>
        <v>#REF!</v>
      </c>
      <c r="O77" s="320" t="e">
        <f t="shared" si="24"/>
        <v>#REF!</v>
      </c>
      <c r="P77" s="320"/>
      <c r="Q77" s="320"/>
      <c r="R77" s="321" t="e">
        <f>IF(AND(J77=0,C77&gt;=設定シート!E$85,C77&lt;=設定シート!G$85),1,0)</f>
        <v>#REF!</v>
      </c>
    </row>
    <row r="78" spans="1:18" ht="15" customHeight="1">
      <c r="B78" s="153">
        <v>6</v>
      </c>
      <c r="C78" s="153" t="e">
        <f>'報告書（事業主控）'!#REF!</f>
        <v>#REF!</v>
      </c>
      <c r="E78" s="153" t="e">
        <f>'報告書（事業主控）'!#REF!</f>
        <v>#REF!</v>
      </c>
      <c r="F78" s="153" t="e">
        <f>'報告書（事業主控）'!#REF!</f>
        <v>#REF!</v>
      </c>
      <c r="G78" s="231" t="str">
        <f>IF(ISERROR(VLOOKUP(E78,労務比率,'報告書（事業主控）'!#REF!,FALSE)),"",VLOOKUP(E78,労務比率,'報告書（事業主控）'!#REF!,FALSE))</f>
        <v/>
      </c>
      <c r="H78" s="231" t="str">
        <f>IF(ISERROR(VLOOKUP(E78,労務比率,'報告書（事業主控）'!#REF!+1,FALSE)),"",VLOOKUP(E78,労務比率,'報告書（事業主控）'!#REF!+1,FALSE))</f>
        <v/>
      </c>
      <c r="I78" s="153" t="e">
        <f>'報告書（事業主控）'!#REF!</f>
        <v>#REF!</v>
      </c>
      <c r="J78" s="153" t="e">
        <f>'報告書（事業主控）'!#REF!</f>
        <v>#REF!</v>
      </c>
      <c r="K78" s="153" t="e">
        <f>'報告書（事業主控）'!#REF!</f>
        <v>#REF!</v>
      </c>
      <c r="L78" s="317">
        <f t="shared" si="17"/>
        <v>0</v>
      </c>
      <c r="M78" s="231">
        <f t="shared" si="22"/>
        <v>0</v>
      </c>
      <c r="N78" s="321" t="e">
        <f t="shared" si="21"/>
        <v>#REF!</v>
      </c>
      <c r="O78" s="320" t="e">
        <f t="shared" si="24"/>
        <v>#REF!</v>
      </c>
      <c r="P78" s="320"/>
      <c r="Q78" s="320"/>
      <c r="R78" s="321" t="e">
        <f>IF(AND(J78=0,C78&gt;=設定シート!E$85,C78&lt;=設定シート!G$85),1,0)</f>
        <v>#REF!</v>
      </c>
    </row>
    <row r="79" spans="1:18" ht="15" customHeight="1">
      <c r="B79" s="153">
        <v>7</v>
      </c>
      <c r="C79" s="153" t="e">
        <f>'報告書（事業主控）'!#REF!</f>
        <v>#REF!</v>
      </c>
      <c r="E79" s="153" t="e">
        <f>'報告書（事業主控）'!#REF!</f>
        <v>#REF!</v>
      </c>
      <c r="F79" s="153" t="e">
        <f>'報告書（事業主控）'!#REF!</f>
        <v>#REF!</v>
      </c>
      <c r="G79" s="231" t="str">
        <f>IF(ISERROR(VLOOKUP(E79,労務比率,'報告書（事業主控）'!#REF!,FALSE)),"",VLOOKUP(E79,労務比率,'報告書（事業主控）'!#REF!,FALSE))</f>
        <v/>
      </c>
      <c r="H79" s="231" t="str">
        <f>IF(ISERROR(VLOOKUP(E79,労務比率,'報告書（事業主控）'!#REF!+1,FALSE)),"",VLOOKUP(E79,労務比率,'報告書（事業主控）'!#REF!+1,FALSE))</f>
        <v/>
      </c>
      <c r="I79" s="153" t="e">
        <f>'報告書（事業主控）'!#REF!</f>
        <v>#REF!</v>
      </c>
      <c r="J79" s="153" t="e">
        <f>'報告書（事業主控）'!#REF!</f>
        <v>#REF!</v>
      </c>
      <c r="K79" s="153" t="e">
        <f>'報告書（事業主控）'!#REF!</f>
        <v>#REF!</v>
      </c>
      <c r="L79" s="317">
        <f t="shared" si="17"/>
        <v>0</v>
      </c>
      <c r="M79" s="231">
        <f t="shared" si="22"/>
        <v>0</v>
      </c>
      <c r="N79" s="321" t="e">
        <f t="shared" si="21"/>
        <v>#REF!</v>
      </c>
      <c r="O79" s="320" t="e">
        <f t="shared" si="24"/>
        <v>#REF!</v>
      </c>
      <c r="P79" s="320"/>
      <c r="Q79" s="320"/>
      <c r="R79" s="321" t="e">
        <f>IF(AND(J79=0,C79&gt;=設定シート!E$85,C79&lt;=設定シート!G$85),1,0)</f>
        <v>#REF!</v>
      </c>
    </row>
    <row r="80" spans="1:18" ht="15" customHeight="1">
      <c r="B80" s="153">
        <v>8</v>
      </c>
      <c r="C80" s="153" t="e">
        <f>'報告書（事業主控）'!#REF!</f>
        <v>#REF!</v>
      </c>
      <c r="E80" s="153" t="e">
        <f>'報告書（事業主控）'!#REF!</f>
        <v>#REF!</v>
      </c>
      <c r="F80" s="153" t="e">
        <f>'報告書（事業主控）'!#REF!</f>
        <v>#REF!</v>
      </c>
      <c r="G80" s="231" t="str">
        <f>IF(ISERROR(VLOOKUP(E80,労務比率,'報告書（事業主控）'!#REF!,FALSE)),"",VLOOKUP(E80,労務比率,'報告書（事業主控）'!#REF!,FALSE))</f>
        <v/>
      </c>
      <c r="H80" s="231" t="str">
        <f>IF(ISERROR(VLOOKUP(E80,労務比率,'報告書（事業主控）'!#REF!+1,FALSE)),"",VLOOKUP(E80,労務比率,'報告書（事業主控）'!#REF!+1,FALSE))</f>
        <v/>
      </c>
      <c r="I80" s="153" t="e">
        <f>'報告書（事業主控）'!#REF!</f>
        <v>#REF!</v>
      </c>
      <c r="J80" s="153" t="e">
        <f>'報告書（事業主控）'!#REF!</f>
        <v>#REF!</v>
      </c>
      <c r="K80" s="153" t="e">
        <f>'報告書（事業主控）'!#REF!</f>
        <v>#REF!</v>
      </c>
      <c r="L80" s="317">
        <f t="shared" si="17"/>
        <v>0</v>
      </c>
      <c r="M80" s="231">
        <f t="shared" si="22"/>
        <v>0</v>
      </c>
      <c r="N80" s="321" t="e">
        <f t="shared" si="21"/>
        <v>#REF!</v>
      </c>
      <c r="O80" s="320" t="e">
        <f t="shared" si="24"/>
        <v>#REF!</v>
      </c>
      <c r="P80" s="320"/>
      <c r="Q80" s="320"/>
      <c r="R80" s="321" t="e">
        <f>IF(AND(J80=0,C80&gt;=設定シート!E$85,C80&lt;=設定シート!G$85),1,0)</f>
        <v>#REF!</v>
      </c>
    </row>
    <row r="81" spans="1:18" ht="15" customHeight="1">
      <c r="B81" s="153">
        <v>9</v>
      </c>
      <c r="C81" s="153" t="e">
        <f>'報告書（事業主控）'!#REF!</f>
        <v>#REF!</v>
      </c>
      <c r="E81" s="153" t="e">
        <f>'報告書（事業主控）'!#REF!</f>
        <v>#REF!</v>
      </c>
      <c r="F81" s="153" t="e">
        <f>'報告書（事業主控）'!#REF!</f>
        <v>#REF!</v>
      </c>
      <c r="G81" s="231" t="str">
        <f>IF(ISERROR(VLOOKUP(E81,労務比率,'報告書（事業主控）'!#REF!,FALSE)),"",VLOOKUP(E81,労務比率,'報告書（事業主控）'!#REF!,FALSE))</f>
        <v/>
      </c>
      <c r="H81" s="231" t="str">
        <f>IF(ISERROR(VLOOKUP(E81,労務比率,'報告書（事業主控）'!#REF!+1,FALSE)),"",VLOOKUP(E81,労務比率,'報告書（事業主控）'!#REF!+1,FALSE))</f>
        <v/>
      </c>
      <c r="I81" s="153" t="e">
        <f>'報告書（事業主控）'!#REF!</f>
        <v>#REF!</v>
      </c>
      <c r="J81" s="153" t="e">
        <f>'報告書（事業主控）'!#REF!</f>
        <v>#REF!</v>
      </c>
      <c r="K81" s="153" t="e">
        <f>'報告書（事業主控）'!#REF!</f>
        <v>#REF!</v>
      </c>
      <c r="L81" s="317">
        <f t="shared" si="17"/>
        <v>0</v>
      </c>
      <c r="M81" s="231">
        <f t="shared" si="22"/>
        <v>0</v>
      </c>
      <c r="N81" s="321" t="e">
        <f t="shared" si="21"/>
        <v>#REF!</v>
      </c>
      <c r="O81" s="320" t="e">
        <f t="shared" si="24"/>
        <v>#REF!</v>
      </c>
      <c r="P81" s="320"/>
      <c r="Q81" s="320"/>
      <c r="R81" s="321" t="e">
        <f>IF(AND(J81=0,C81&gt;=設定シート!E$85,C81&lt;=設定シート!G$85),1,0)</f>
        <v>#REF!</v>
      </c>
    </row>
    <row r="82" spans="1:18" ht="15" customHeight="1">
      <c r="A82" s="153">
        <v>5</v>
      </c>
      <c r="B82" s="153">
        <v>1</v>
      </c>
      <c r="C82" s="153" t="e">
        <f>'報告書（事業主控）'!#REF!</f>
        <v>#REF!</v>
      </c>
      <c r="E82" s="153" t="e">
        <f>'報告書（事業主控）'!#REF!</f>
        <v>#REF!</v>
      </c>
      <c r="F82" s="153" t="e">
        <f>'報告書（事業主控）'!#REF!</f>
        <v>#REF!</v>
      </c>
      <c r="G82" s="231" t="str">
        <f>IF(ISERROR(VLOOKUP(E82,労務比率,'報告書（事業主控）'!#REF!,FALSE)),"",VLOOKUP(E82,労務比率,'報告書（事業主控）'!#REF!,FALSE))</f>
        <v/>
      </c>
      <c r="H82" s="231" t="str">
        <f>IF(ISERROR(VLOOKUP(E82,労務比率,'報告書（事業主控）'!#REF!+1,FALSE)),"",VLOOKUP(E82,労務比率,'報告書（事業主控）'!#REF!+1,FALSE))</f>
        <v/>
      </c>
      <c r="I82" s="153" t="e">
        <f>'報告書（事業主控）'!#REF!</f>
        <v>#REF!</v>
      </c>
      <c r="J82" s="153" t="e">
        <f>'報告書（事業主控）'!#REF!</f>
        <v>#REF!</v>
      </c>
      <c r="K82" s="153" t="e">
        <f>'報告書（事業主控）'!#REF!</f>
        <v>#REF!</v>
      </c>
      <c r="L82" s="317">
        <f t="shared" si="17"/>
        <v>0</v>
      </c>
      <c r="M82" s="231">
        <f t="shared" si="22"/>
        <v>0</v>
      </c>
      <c r="N82" s="321" t="e">
        <f t="shared" si="21"/>
        <v>#REF!</v>
      </c>
      <c r="O82" s="320" t="e">
        <f t="shared" si="24"/>
        <v>#REF!</v>
      </c>
      <c r="P82" s="321">
        <f>INT(SUMIF(O82:O90,0,I82:I90)*105/108)</f>
        <v>0</v>
      </c>
      <c r="Q82" s="324">
        <f>INT(P82*IF(COUNTIF(R82:R90,1)=0,0,SUMIF(R82:R90,1,G82:G90)/COUNTIF(R82:R90,1))/100)</f>
        <v>0</v>
      </c>
      <c r="R82" s="321" t="e">
        <f>IF(AND(J82=0,C82&gt;=設定シート!E$85,C82&lt;=設定シート!G$85),1,0)</f>
        <v>#REF!</v>
      </c>
    </row>
    <row r="83" spans="1:18" ht="15" customHeight="1">
      <c r="B83" s="153">
        <v>2</v>
      </c>
      <c r="C83" s="153" t="e">
        <f>'報告書（事業主控）'!#REF!</f>
        <v>#REF!</v>
      </c>
      <c r="E83" s="153" t="e">
        <f>'報告書（事業主控）'!#REF!</f>
        <v>#REF!</v>
      </c>
      <c r="F83" s="153" t="e">
        <f>'報告書（事業主控）'!#REF!</f>
        <v>#REF!</v>
      </c>
      <c r="G83" s="231" t="str">
        <f>IF(ISERROR(VLOOKUP(E83,労務比率,'報告書（事業主控）'!#REF!,FALSE)),"",VLOOKUP(E83,労務比率,'報告書（事業主控）'!#REF!,FALSE))</f>
        <v/>
      </c>
      <c r="H83" s="231" t="str">
        <f>IF(ISERROR(VLOOKUP(E83,労務比率,'報告書（事業主控）'!#REF!+1,FALSE)),"",VLOOKUP(E83,労務比率,'報告書（事業主控）'!#REF!+1,FALSE))</f>
        <v/>
      </c>
      <c r="I83" s="153" t="e">
        <f>'報告書（事業主控）'!#REF!</f>
        <v>#REF!</v>
      </c>
      <c r="J83" s="153" t="e">
        <f>'報告書（事業主控）'!#REF!</f>
        <v>#REF!</v>
      </c>
      <c r="K83" s="153" t="e">
        <f>'報告書（事業主控）'!#REF!</f>
        <v>#REF!</v>
      </c>
      <c r="L83" s="317">
        <f t="shared" si="17"/>
        <v>0</v>
      </c>
      <c r="M83" s="231">
        <f t="shared" si="22"/>
        <v>0</v>
      </c>
      <c r="N83" s="321" t="e">
        <f t="shared" si="21"/>
        <v>#REF!</v>
      </c>
      <c r="O83" s="320" t="e">
        <f t="shared" si="24"/>
        <v>#REF!</v>
      </c>
      <c r="P83" s="320"/>
      <c r="Q83" s="320"/>
      <c r="R83" s="321" t="e">
        <f>IF(AND(J83=0,C83&gt;=設定シート!E$85,C83&lt;=設定シート!G$85),1,0)</f>
        <v>#REF!</v>
      </c>
    </row>
    <row r="84" spans="1:18" ht="15" customHeight="1">
      <c r="B84" s="153">
        <v>3</v>
      </c>
      <c r="C84" s="153" t="e">
        <f>'報告書（事業主控）'!#REF!</f>
        <v>#REF!</v>
      </c>
      <c r="E84" s="153" t="e">
        <f>'報告書（事業主控）'!#REF!</f>
        <v>#REF!</v>
      </c>
      <c r="F84" s="153" t="e">
        <f>'報告書（事業主控）'!#REF!</f>
        <v>#REF!</v>
      </c>
      <c r="G84" s="231" t="str">
        <f>IF(ISERROR(VLOOKUP(E84,労務比率,'報告書（事業主控）'!#REF!,FALSE)),"",VLOOKUP(E84,労務比率,'報告書（事業主控）'!#REF!,FALSE))</f>
        <v/>
      </c>
      <c r="H84" s="231" t="str">
        <f>IF(ISERROR(VLOOKUP(E84,労務比率,'報告書（事業主控）'!#REF!+1,FALSE)),"",VLOOKUP(E84,労務比率,'報告書（事業主控）'!#REF!+1,FALSE))</f>
        <v/>
      </c>
      <c r="I84" s="153" t="e">
        <f>'報告書（事業主控）'!#REF!</f>
        <v>#REF!</v>
      </c>
      <c r="J84" s="153" t="e">
        <f>'報告書（事業主控）'!#REF!</f>
        <v>#REF!</v>
      </c>
      <c r="K84" s="153" t="e">
        <f>'報告書（事業主控）'!#REF!</f>
        <v>#REF!</v>
      </c>
      <c r="L84" s="317">
        <f t="shared" si="17"/>
        <v>0</v>
      </c>
      <c r="M84" s="231">
        <f t="shared" si="22"/>
        <v>0</v>
      </c>
      <c r="N84" s="321" t="e">
        <f t="shared" si="21"/>
        <v>#REF!</v>
      </c>
      <c r="O84" s="320" t="e">
        <f t="shared" si="24"/>
        <v>#REF!</v>
      </c>
      <c r="P84" s="320"/>
      <c r="Q84" s="320"/>
      <c r="R84" s="321" t="e">
        <f>IF(AND(J84=0,C84&gt;=設定シート!E$85,C84&lt;=設定シート!G$85),1,0)</f>
        <v>#REF!</v>
      </c>
    </row>
    <row r="85" spans="1:18" ht="15" customHeight="1">
      <c r="B85" s="153">
        <v>4</v>
      </c>
      <c r="C85" s="153" t="e">
        <f>'報告書（事業主控）'!#REF!</f>
        <v>#REF!</v>
      </c>
      <c r="E85" s="153" t="e">
        <f>'報告書（事業主控）'!#REF!</f>
        <v>#REF!</v>
      </c>
      <c r="F85" s="153" t="e">
        <f>'報告書（事業主控）'!#REF!</f>
        <v>#REF!</v>
      </c>
      <c r="G85" s="231" t="str">
        <f>IF(ISERROR(VLOOKUP(E85,労務比率,'報告書（事業主控）'!#REF!,FALSE)),"",VLOOKUP(E85,労務比率,'報告書（事業主控）'!#REF!,FALSE))</f>
        <v/>
      </c>
      <c r="H85" s="231" t="str">
        <f>IF(ISERROR(VLOOKUP(E85,労務比率,'報告書（事業主控）'!#REF!+1,FALSE)),"",VLOOKUP(E85,労務比率,'報告書（事業主控）'!#REF!+1,FALSE))</f>
        <v/>
      </c>
      <c r="I85" s="153" t="e">
        <f>'報告書（事業主控）'!#REF!</f>
        <v>#REF!</v>
      </c>
      <c r="J85" s="153" t="e">
        <f>'報告書（事業主控）'!#REF!</f>
        <v>#REF!</v>
      </c>
      <c r="K85" s="153" t="e">
        <f>'報告書（事業主控）'!#REF!</f>
        <v>#REF!</v>
      </c>
      <c r="L85" s="317">
        <f t="shared" si="17"/>
        <v>0</v>
      </c>
      <c r="M85" s="231">
        <f t="shared" si="22"/>
        <v>0</v>
      </c>
      <c r="N85" s="321" t="e">
        <f t="shared" si="21"/>
        <v>#REF!</v>
      </c>
      <c r="O85" s="320" t="e">
        <f t="shared" ref="O85:O148" si="25">IF(I85=N85,IF(ISERROR(ROUNDDOWN(I85*G85/100,0)+K85),0,ROUNDDOWN(I85*G85/100,0)+K85),0)</f>
        <v>#REF!</v>
      </c>
      <c r="P85" s="320"/>
      <c r="Q85" s="320"/>
      <c r="R85" s="321" t="e">
        <f>IF(AND(J85=0,C85&gt;=設定シート!E$85,C85&lt;=設定シート!G$85),1,0)</f>
        <v>#REF!</v>
      </c>
    </row>
    <row r="86" spans="1:18" ht="15" customHeight="1">
      <c r="B86" s="153">
        <v>5</v>
      </c>
      <c r="C86" s="153" t="e">
        <f>'報告書（事業主控）'!#REF!</f>
        <v>#REF!</v>
      </c>
      <c r="E86" s="153" t="e">
        <f>'報告書（事業主控）'!#REF!</f>
        <v>#REF!</v>
      </c>
      <c r="F86" s="153" t="e">
        <f>'報告書（事業主控）'!#REF!</f>
        <v>#REF!</v>
      </c>
      <c r="G86" s="231" t="str">
        <f>IF(ISERROR(VLOOKUP(E86,労務比率,'報告書（事業主控）'!#REF!,FALSE)),"",VLOOKUP(E86,労務比率,'報告書（事業主控）'!#REF!,FALSE))</f>
        <v/>
      </c>
      <c r="H86" s="231" t="str">
        <f>IF(ISERROR(VLOOKUP(E86,労務比率,'報告書（事業主控）'!#REF!+1,FALSE)),"",VLOOKUP(E86,労務比率,'報告書（事業主控）'!#REF!+1,FALSE))</f>
        <v/>
      </c>
      <c r="I86" s="153" t="e">
        <f>'報告書（事業主控）'!#REF!</f>
        <v>#REF!</v>
      </c>
      <c r="J86" s="153" t="e">
        <f>'報告書（事業主控）'!#REF!</f>
        <v>#REF!</v>
      </c>
      <c r="K86" s="153" t="e">
        <f>'報告書（事業主控）'!#REF!</f>
        <v>#REF!</v>
      </c>
      <c r="L86" s="317">
        <f t="shared" si="17"/>
        <v>0</v>
      </c>
      <c r="M86" s="231">
        <f t="shared" si="22"/>
        <v>0</v>
      </c>
      <c r="N86" s="321" t="e">
        <f t="shared" si="21"/>
        <v>#REF!</v>
      </c>
      <c r="O86" s="320" t="e">
        <f t="shared" si="25"/>
        <v>#REF!</v>
      </c>
      <c r="P86" s="320"/>
      <c r="Q86" s="320"/>
      <c r="R86" s="321" t="e">
        <f>IF(AND(J86=0,C86&gt;=設定シート!E$85,C86&lt;=設定シート!G$85),1,0)</f>
        <v>#REF!</v>
      </c>
    </row>
    <row r="87" spans="1:18" ht="15" customHeight="1">
      <c r="B87" s="153">
        <v>6</v>
      </c>
      <c r="C87" s="153" t="e">
        <f>'報告書（事業主控）'!#REF!</f>
        <v>#REF!</v>
      </c>
      <c r="E87" s="153" t="e">
        <f>'報告書（事業主控）'!#REF!</f>
        <v>#REF!</v>
      </c>
      <c r="F87" s="153" t="e">
        <f>'報告書（事業主控）'!#REF!</f>
        <v>#REF!</v>
      </c>
      <c r="G87" s="231" t="str">
        <f>IF(ISERROR(VLOOKUP(E87,労務比率,'報告書（事業主控）'!#REF!,FALSE)),"",VLOOKUP(E87,労務比率,'報告書（事業主控）'!#REF!,FALSE))</f>
        <v/>
      </c>
      <c r="H87" s="231" t="str">
        <f>IF(ISERROR(VLOOKUP(E87,労務比率,'報告書（事業主控）'!#REF!+1,FALSE)),"",VLOOKUP(E87,労務比率,'報告書（事業主控）'!#REF!+1,FALSE))</f>
        <v/>
      </c>
      <c r="I87" s="153" t="e">
        <f>'報告書（事業主控）'!#REF!</f>
        <v>#REF!</v>
      </c>
      <c r="J87" s="153" t="e">
        <f>'報告書（事業主控）'!#REF!</f>
        <v>#REF!</v>
      </c>
      <c r="K87" s="153" t="e">
        <f>'報告書（事業主控）'!#REF!</f>
        <v>#REF!</v>
      </c>
      <c r="L87" s="317">
        <f t="shared" si="17"/>
        <v>0</v>
      </c>
      <c r="M87" s="231">
        <f t="shared" si="22"/>
        <v>0</v>
      </c>
      <c r="N87" s="321" t="e">
        <f t="shared" si="21"/>
        <v>#REF!</v>
      </c>
      <c r="O87" s="320" t="e">
        <f t="shared" si="25"/>
        <v>#REF!</v>
      </c>
      <c r="P87" s="320"/>
      <c r="Q87" s="320"/>
      <c r="R87" s="321" t="e">
        <f>IF(AND(J87=0,C87&gt;=設定シート!E$85,C87&lt;=設定シート!G$85),1,0)</f>
        <v>#REF!</v>
      </c>
    </row>
    <row r="88" spans="1:18" ht="15" customHeight="1">
      <c r="B88" s="153">
        <v>7</v>
      </c>
      <c r="C88" s="153" t="e">
        <f>'報告書（事業主控）'!#REF!</f>
        <v>#REF!</v>
      </c>
      <c r="E88" s="153" t="e">
        <f>'報告書（事業主控）'!#REF!</f>
        <v>#REF!</v>
      </c>
      <c r="F88" s="153" t="e">
        <f>'報告書（事業主控）'!#REF!</f>
        <v>#REF!</v>
      </c>
      <c r="G88" s="231" t="str">
        <f>IF(ISERROR(VLOOKUP(E88,労務比率,'報告書（事業主控）'!#REF!,FALSE)),"",VLOOKUP(E88,労務比率,'報告書（事業主控）'!#REF!,FALSE))</f>
        <v/>
      </c>
      <c r="H88" s="231" t="str">
        <f>IF(ISERROR(VLOOKUP(E88,労務比率,'報告書（事業主控）'!#REF!+1,FALSE)),"",VLOOKUP(E88,労務比率,'報告書（事業主控）'!#REF!+1,FALSE))</f>
        <v/>
      </c>
      <c r="I88" s="153" t="e">
        <f>'報告書（事業主控）'!#REF!</f>
        <v>#REF!</v>
      </c>
      <c r="J88" s="153" t="e">
        <f>'報告書（事業主控）'!#REF!</f>
        <v>#REF!</v>
      </c>
      <c r="K88" s="153" t="e">
        <f>'報告書（事業主控）'!#REF!</f>
        <v>#REF!</v>
      </c>
      <c r="L88" s="317">
        <f t="shared" si="17"/>
        <v>0</v>
      </c>
      <c r="M88" s="231">
        <f t="shared" si="22"/>
        <v>0</v>
      </c>
      <c r="N88" s="321" t="e">
        <f t="shared" si="21"/>
        <v>#REF!</v>
      </c>
      <c r="O88" s="320" t="e">
        <f t="shared" si="25"/>
        <v>#REF!</v>
      </c>
      <c r="P88" s="320"/>
      <c r="Q88" s="320"/>
      <c r="R88" s="321" t="e">
        <f>IF(AND(J88=0,C88&gt;=設定シート!E$85,C88&lt;=設定シート!G$85),1,0)</f>
        <v>#REF!</v>
      </c>
    </row>
    <row r="89" spans="1:18" ht="15" customHeight="1">
      <c r="B89" s="153">
        <v>8</v>
      </c>
      <c r="C89" s="153" t="e">
        <f>'報告書（事業主控）'!#REF!</f>
        <v>#REF!</v>
      </c>
      <c r="E89" s="153" t="e">
        <f>'報告書（事業主控）'!#REF!</f>
        <v>#REF!</v>
      </c>
      <c r="F89" s="153" t="e">
        <f>'報告書（事業主控）'!#REF!</f>
        <v>#REF!</v>
      </c>
      <c r="G89" s="231" t="str">
        <f>IF(ISERROR(VLOOKUP(E89,労務比率,'報告書（事業主控）'!#REF!,FALSE)),"",VLOOKUP(E89,労務比率,'報告書（事業主控）'!#REF!,FALSE))</f>
        <v/>
      </c>
      <c r="H89" s="231" t="str">
        <f>IF(ISERROR(VLOOKUP(E89,労務比率,'報告書（事業主控）'!#REF!+1,FALSE)),"",VLOOKUP(E89,労務比率,'報告書（事業主控）'!#REF!+1,FALSE))</f>
        <v/>
      </c>
      <c r="I89" s="153" t="e">
        <f>'報告書（事業主控）'!#REF!</f>
        <v>#REF!</v>
      </c>
      <c r="J89" s="153" t="e">
        <f>'報告書（事業主控）'!#REF!</f>
        <v>#REF!</v>
      </c>
      <c r="K89" s="153" t="e">
        <f>'報告書（事業主控）'!#REF!</f>
        <v>#REF!</v>
      </c>
      <c r="L89" s="317">
        <f t="shared" si="17"/>
        <v>0</v>
      </c>
      <c r="M89" s="231">
        <f t="shared" si="22"/>
        <v>0</v>
      </c>
      <c r="N89" s="321" t="e">
        <f t="shared" si="21"/>
        <v>#REF!</v>
      </c>
      <c r="O89" s="320" t="e">
        <f t="shared" si="25"/>
        <v>#REF!</v>
      </c>
      <c r="P89" s="320"/>
      <c r="Q89" s="320"/>
      <c r="R89" s="321" t="e">
        <f>IF(AND(J89=0,C89&gt;=設定シート!E$85,C89&lt;=設定シート!G$85),1,0)</f>
        <v>#REF!</v>
      </c>
    </row>
    <row r="90" spans="1:18" ht="15" customHeight="1">
      <c r="B90" s="153">
        <v>9</v>
      </c>
      <c r="C90" s="153" t="e">
        <f>'報告書（事業主控）'!#REF!</f>
        <v>#REF!</v>
      </c>
      <c r="E90" s="153" t="e">
        <f>'報告書（事業主控）'!#REF!</f>
        <v>#REF!</v>
      </c>
      <c r="F90" s="153" t="e">
        <f>'報告書（事業主控）'!#REF!</f>
        <v>#REF!</v>
      </c>
      <c r="G90" s="231" t="str">
        <f>IF(ISERROR(VLOOKUP(E90,労務比率,'報告書（事業主控）'!#REF!,FALSE)),"",VLOOKUP(E90,労務比率,'報告書（事業主控）'!#REF!,FALSE))</f>
        <v/>
      </c>
      <c r="H90" s="231" t="str">
        <f>IF(ISERROR(VLOOKUP(E90,労務比率,'報告書（事業主控）'!#REF!+1,FALSE)),"",VLOOKUP(E90,労務比率,'報告書（事業主控）'!#REF!+1,FALSE))</f>
        <v/>
      </c>
      <c r="I90" s="153" t="e">
        <f>'報告書（事業主控）'!#REF!</f>
        <v>#REF!</v>
      </c>
      <c r="J90" s="153" t="e">
        <f>'報告書（事業主控）'!#REF!</f>
        <v>#REF!</v>
      </c>
      <c r="K90" s="153" t="e">
        <f>'報告書（事業主控）'!#REF!</f>
        <v>#REF!</v>
      </c>
      <c r="L90" s="317">
        <f t="shared" si="17"/>
        <v>0</v>
      </c>
      <c r="M90" s="231">
        <f t="shared" si="22"/>
        <v>0</v>
      </c>
      <c r="N90" s="321" t="e">
        <f t="shared" si="21"/>
        <v>#REF!</v>
      </c>
      <c r="O90" s="320" t="e">
        <f t="shared" si="25"/>
        <v>#REF!</v>
      </c>
      <c r="P90" s="320"/>
      <c r="Q90" s="320"/>
      <c r="R90" s="321" t="e">
        <f>IF(AND(J90=0,C90&gt;=設定シート!E$85,C90&lt;=設定シート!G$85),1,0)</f>
        <v>#REF!</v>
      </c>
    </row>
    <row r="91" spans="1:18" ht="15" customHeight="1">
      <c r="A91" s="153">
        <v>6</v>
      </c>
      <c r="B91" s="153">
        <v>1</v>
      </c>
      <c r="C91" s="153" t="e">
        <f>'報告書（事業主控）'!#REF!</f>
        <v>#REF!</v>
      </c>
      <c r="E91" s="153" t="e">
        <f>'報告書（事業主控）'!#REF!</f>
        <v>#REF!</v>
      </c>
      <c r="F91" s="153" t="e">
        <f>'報告書（事業主控）'!#REF!</f>
        <v>#REF!</v>
      </c>
      <c r="G91" s="231" t="str">
        <f>IF(ISERROR(VLOOKUP(E91,労務比率,'報告書（事業主控）'!#REF!,FALSE)),"",VLOOKUP(E91,労務比率,'報告書（事業主控）'!#REF!,FALSE))</f>
        <v/>
      </c>
      <c r="H91" s="231" t="str">
        <f>IF(ISERROR(VLOOKUP(E91,労務比率,'報告書（事業主控）'!#REF!+1,FALSE)),"",VLOOKUP(E91,労務比率,'報告書（事業主控）'!#REF!+1,FALSE))</f>
        <v/>
      </c>
      <c r="I91" s="153" t="e">
        <f>'報告書（事業主控）'!#REF!</f>
        <v>#REF!</v>
      </c>
      <c r="J91" s="153" t="e">
        <f>'報告書（事業主控）'!#REF!</f>
        <v>#REF!</v>
      </c>
      <c r="K91" s="153" t="e">
        <f>'報告書（事業主控）'!#REF!</f>
        <v>#REF!</v>
      </c>
      <c r="L91" s="317">
        <f t="shared" si="17"/>
        <v>0</v>
      </c>
      <c r="M91" s="231">
        <f t="shared" si="22"/>
        <v>0</v>
      </c>
      <c r="N91" s="321" t="e">
        <f t="shared" si="21"/>
        <v>#REF!</v>
      </c>
      <c r="O91" s="320" t="e">
        <f t="shared" si="25"/>
        <v>#REF!</v>
      </c>
      <c r="P91" s="321">
        <f>INT(SUMIF(O91:O99,0,I91:I99)*105/108)</f>
        <v>0</v>
      </c>
      <c r="Q91" s="324">
        <f>INT(P91*IF(COUNTIF(R91:R99,1)=0,0,SUMIF(R91:R99,1,G91:G99)/COUNTIF(R91:R99,1))/100)</f>
        <v>0</v>
      </c>
      <c r="R91" s="321" t="e">
        <f>IF(AND(J91=0,C91&gt;=設定シート!E$85,C91&lt;=設定シート!G$85),1,0)</f>
        <v>#REF!</v>
      </c>
    </row>
    <row r="92" spans="1:18" ht="15" customHeight="1">
      <c r="B92" s="153">
        <v>2</v>
      </c>
      <c r="C92" s="153" t="e">
        <f>'報告書（事業主控）'!#REF!</f>
        <v>#REF!</v>
      </c>
      <c r="E92" s="153" t="e">
        <f>'報告書（事業主控）'!#REF!</f>
        <v>#REF!</v>
      </c>
      <c r="F92" s="153" t="e">
        <f>'報告書（事業主控）'!#REF!</f>
        <v>#REF!</v>
      </c>
      <c r="G92" s="231" t="str">
        <f>IF(ISERROR(VLOOKUP(E92,労務比率,'報告書（事業主控）'!#REF!,FALSE)),"",VLOOKUP(E92,労務比率,'報告書（事業主控）'!#REF!,FALSE))</f>
        <v/>
      </c>
      <c r="H92" s="231" t="str">
        <f>IF(ISERROR(VLOOKUP(E92,労務比率,'報告書（事業主控）'!#REF!+1,FALSE)),"",VLOOKUP(E92,労務比率,'報告書（事業主控）'!#REF!+1,FALSE))</f>
        <v/>
      </c>
      <c r="I92" s="153" t="e">
        <f>'報告書（事業主控）'!#REF!</f>
        <v>#REF!</v>
      </c>
      <c r="J92" s="153" t="e">
        <f>'報告書（事業主控）'!#REF!</f>
        <v>#REF!</v>
      </c>
      <c r="K92" s="153" t="e">
        <f>'報告書（事業主控）'!#REF!</f>
        <v>#REF!</v>
      </c>
      <c r="L92" s="317">
        <f t="shared" si="17"/>
        <v>0</v>
      </c>
      <c r="M92" s="231">
        <f t="shared" si="22"/>
        <v>0</v>
      </c>
      <c r="N92" s="321" t="e">
        <f t="shared" si="21"/>
        <v>#REF!</v>
      </c>
      <c r="O92" s="320" t="e">
        <f t="shared" si="25"/>
        <v>#REF!</v>
      </c>
      <c r="P92" s="321"/>
      <c r="Q92" s="321"/>
      <c r="R92" s="321" t="e">
        <f>IF(AND(J92=0,C92&gt;=設定シート!E$85,C92&lt;=設定シート!G$85),1,0)</f>
        <v>#REF!</v>
      </c>
    </row>
    <row r="93" spans="1:18" ht="15" customHeight="1">
      <c r="B93" s="153">
        <v>3</v>
      </c>
      <c r="C93" s="153" t="e">
        <f>'報告書（事業主控）'!#REF!</f>
        <v>#REF!</v>
      </c>
      <c r="E93" s="153" t="e">
        <f>'報告書（事業主控）'!#REF!</f>
        <v>#REF!</v>
      </c>
      <c r="F93" s="153" t="e">
        <f>'報告書（事業主控）'!#REF!</f>
        <v>#REF!</v>
      </c>
      <c r="G93" s="231" t="str">
        <f>IF(ISERROR(VLOOKUP(E93,労務比率,'報告書（事業主控）'!#REF!,FALSE)),"",VLOOKUP(E93,労務比率,'報告書（事業主控）'!#REF!,FALSE))</f>
        <v/>
      </c>
      <c r="H93" s="231" t="str">
        <f>IF(ISERROR(VLOOKUP(E93,労務比率,'報告書（事業主控）'!#REF!+1,FALSE)),"",VLOOKUP(E93,労務比率,'報告書（事業主控）'!#REF!+1,FALSE))</f>
        <v/>
      </c>
      <c r="I93" s="153" t="e">
        <f>'報告書（事業主控）'!#REF!</f>
        <v>#REF!</v>
      </c>
      <c r="J93" s="153" t="e">
        <f>'報告書（事業主控）'!#REF!</f>
        <v>#REF!</v>
      </c>
      <c r="K93" s="153" t="e">
        <f>'報告書（事業主控）'!#REF!</f>
        <v>#REF!</v>
      </c>
      <c r="L93" s="317">
        <f t="shared" si="17"/>
        <v>0</v>
      </c>
      <c r="M93" s="231">
        <f t="shared" si="22"/>
        <v>0</v>
      </c>
      <c r="N93" s="321" t="e">
        <f t="shared" si="21"/>
        <v>#REF!</v>
      </c>
      <c r="O93" s="320" t="e">
        <f t="shared" si="25"/>
        <v>#REF!</v>
      </c>
      <c r="P93" s="321"/>
      <c r="Q93" s="321"/>
      <c r="R93" s="321" t="e">
        <f>IF(AND(J93=0,C93&gt;=設定シート!E$85,C93&lt;=設定シート!G$85),1,0)</f>
        <v>#REF!</v>
      </c>
    </row>
    <row r="94" spans="1:18" ht="15" customHeight="1">
      <c r="B94" s="153">
        <v>4</v>
      </c>
      <c r="C94" s="153" t="e">
        <f>'報告書（事業主控）'!#REF!</f>
        <v>#REF!</v>
      </c>
      <c r="E94" s="153" t="e">
        <f>'報告書（事業主控）'!#REF!</f>
        <v>#REF!</v>
      </c>
      <c r="F94" s="153" t="e">
        <f>'報告書（事業主控）'!#REF!</f>
        <v>#REF!</v>
      </c>
      <c r="G94" s="231" t="str">
        <f>IF(ISERROR(VLOOKUP(E94,労務比率,'報告書（事業主控）'!#REF!,FALSE)),"",VLOOKUP(E94,労務比率,'報告書（事業主控）'!#REF!,FALSE))</f>
        <v/>
      </c>
      <c r="H94" s="231" t="str">
        <f>IF(ISERROR(VLOOKUP(E94,労務比率,'報告書（事業主控）'!#REF!+1,FALSE)),"",VLOOKUP(E94,労務比率,'報告書（事業主控）'!#REF!+1,FALSE))</f>
        <v/>
      </c>
      <c r="I94" s="153" t="e">
        <f>'報告書（事業主控）'!#REF!</f>
        <v>#REF!</v>
      </c>
      <c r="J94" s="153" t="e">
        <f>'報告書（事業主控）'!#REF!</f>
        <v>#REF!</v>
      </c>
      <c r="K94" s="153" t="e">
        <f>'報告書（事業主控）'!#REF!</f>
        <v>#REF!</v>
      </c>
      <c r="L94" s="317">
        <f t="shared" si="17"/>
        <v>0</v>
      </c>
      <c r="M94" s="231">
        <f t="shared" si="22"/>
        <v>0</v>
      </c>
      <c r="N94" s="321" t="e">
        <f t="shared" si="21"/>
        <v>#REF!</v>
      </c>
      <c r="O94" s="320" t="e">
        <f t="shared" si="25"/>
        <v>#REF!</v>
      </c>
      <c r="P94" s="321"/>
      <c r="Q94" s="321"/>
      <c r="R94" s="321" t="e">
        <f>IF(AND(J94=0,C94&gt;=設定シート!E$85,C94&lt;=設定シート!G$85),1,0)</f>
        <v>#REF!</v>
      </c>
    </row>
    <row r="95" spans="1:18" ht="15" customHeight="1">
      <c r="B95" s="153">
        <v>5</v>
      </c>
      <c r="C95" s="153" t="e">
        <f>'報告書（事業主控）'!#REF!</f>
        <v>#REF!</v>
      </c>
      <c r="E95" s="153" t="e">
        <f>'報告書（事業主控）'!#REF!</f>
        <v>#REF!</v>
      </c>
      <c r="F95" s="153" t="e">
        <f>'報告書（事業主控）'!#REF!</f>
        <v>#REF!</v>
      </c>
      <c r="G95" s="231" t="str">
        <f>IF(ISERROR(VLOOKUP(E95,労務比率,'報告書（事業主控）'!#REF!,FALSE)),"",VLOOKUP(E95,労務比率,'報告書（事業主控）'!#REF!,FALSE))</f>
        <v/>
      </c>
      <c r="H95" s="231" t="str">
        <f>IF(ISERROR(VLOOKUP(E95,労務比率,'報告書（事業主控）'!#REF!+1,FALSE)),"",VLOOKUP(E95,労務比率,'報告書（事業主控）'!#REF!+1,FALSE))</f>
        <v/>
      </c>
      <c r="I95" s="153" t="e">
        <f>'報告書（事業主控）'!#REF!</f>
        <v>#REF!</v>
      </c>
      <c r="J95" s="153" t="e">
        <f>'報告書（事業主控）'!#REF!</f>
        <v>#REF!</v>
      </c>
      <c r="K95" s="153" t="e">
        <f>'報告書（事業主控）'!#REF!</f>
        <v>#REF!</v>
      </c>
      <c r="L95" s="317">
        <f t="shared" si="17"/>
        <v>0</v>
      </c>
      <c r="M95" s="231">
        <f t="shared" si="22"/>
        <v>0</v>
      </c>
      <c r="N95" s="321" t="e">
        <f t="shared" si="21"/>
        <v>#REF!</v>
      </c>
      <c r="O95" s="320" t="e">
        <f t="shared" si="25"/>
        <v>#REF!</v>
      </c>
      <c r="P95" s="321"/>
      <c r="Q95" s="321"/>
      <c r="R95" s="321" t="e">
        <f>IF(AND(J95=0,C95&gt;=設定シート!E$85,C95&lt;=設定シート!G$85),1,0)</f>
        <v>#REF!</v>
      </c>
    </row>
    <row r="96" spans="1:18" ht="15" customHeight="1">
      <c r="B96" s="153">
        <v>6</v>
      </c>
      <c r="C96" s="153" t="e">
        <f>'報告書（事業主控）'!#REF!</f>
        <v>#REF!</v>
      </c>
      <c r="E96" s="153" t="e">
        <f>'報告書（事業主控）'!#REF!</f>
        <v>#REF!</v>
      </c>
      <c r="F96" s="153" t="e">
        <f>'報告書（事業主控）'!#REF!</f>
        <v>#REF!</v>
      </c>
      <c r="G96" s="231" t="str">
        <f>IF(ISERROR(VLOOKUP(E96,労務比率,'報告書（事業主控）'!#REF!,FALSE)),"",VLOOKUP(E96,労務比率,'報告書（事業主控）'!#REF!,FALSE))</f>
        <v/>
      </c>
      <c r="H96" s="231" t="str">
        <f>IF(ISERROR(VLOOKUP(E96,労務比率,'報告書（事業主控）'!#REF!+1,FALSE)),"",VLOOKUP(E96,労務比率,'報告書（事業主控）'!#REF!+1,FALSE))</f>
        <v/>
      </c>
      <c r="I96" s="153" t="e">
        <f>'報告書（事業主控）'!#REF!</f>
        <v>#REF!</v>
      </c>
      <c r="J96" s="153" t="e">
        <f>'報告書（事業主控）'!#REF!</f>
        <v>#REF!</v>
      </c>
      <c r="K96" s="153" t="e">
        <f>'報告書（事業主控）'!#REF!</f>
        <v>#REF!</v>
      </c>
      <c r="L96" s="317">
        <f t="shared" si="17"/>
        <v>0</v>
      </c>
      <c r="M96" s="231">
        <f t="shared" si="22"/>
        <v>0</v>
      </c>
      <c r="N96" s="321" t="e">
        <f t="shared" si="21"/>
        <v>#REF!</v>
      </c>
      <c r="O96" s="320" t="e">
        <f t="shared" si="25"/>
        <v>#REF!</v>
      </c>
      <c r="P96" s="321"/>
      <c r="Q96" s="321"/>
      <c r="R96" s="321" t="e">
        <f>IF(AND(J96=0,C96&gt;=設定シート!E$85,C96&lt;=設定シート!G$85),1,0)</f>
        <v>#REF!</v>
      </c>
    </row>
    <row r="97" spans="1:18" ht="15" customHeight="1">
      <c r="B97" s="153">
        <v>7</v>
      </c>
      <c r="C97" s="153" t="e">
        <f>'報告書（事業主控）'!#REF!</f>
        <v>#REF!</v>
      </c>
      <c r="E97" s="153" t="e">
        <f>'報告書（事業主控）'!#REF!</f>
        <v>#REF!</v>
      </c>
      <c r="F97" s="153" t="e">
        <f>'報告書（事業主控）'!#REF!</f>
        <v>#REF!</v>
      </c>
      <c r="G97" s="231" t="str">
        <f>IF(ISERROR(VLOOKUP(E97,労務比率,'報告書（事業主控）'!#REF!,FALSE)),"",VLOOKUP(E97,労務比率,'報告書（事業主控）'!#REF!,FALSE))</f>
        <v/>
      </c>
      <c r="H97" s="231" t="str">
        <f>IF(ISERROR(VLOOKUP(E97,労務比率,'報告書（事業主控）'!#REF!+1,FALSE)),"",VLOOKUP(E97,労務比率,'報告書（事業主控）'!#REF!+1,FALSE))</f>
        <v/>
      </c>
      <c r="I97" s="153" t="e">
        <f>'報告書（事業主控）'!#REF!</f>
        <v>#REF!</v>
      </c>
      <c r="J97" s="153" t="e">
        <f>'報告書（事業主控）'!#REF!</f>
        <v>#REF!</v>
      </c>
      <c r="K97" s="153" t="e">
        <f>'報告書（事業主控）'!#REF!</f>
        <v>#REF!</v>
      </c>
      <c r="L97" s="317">
        <f t="shared" si="17"/>
        <v>0</v>
      </c>
      <c r="M97" s="231">
        <f t="shared" si="22"/>
        <v>0</v>
      </c>
      <c r="N97" s="321" t="e">
        <f t="shared" si="21"/>
        <v>#REF!</v>
      </c>
      <c r="O97" s="320" t="e">
        <f t="shared" si="25"/>
        <v>#REF!</v>
      </c>
      <c r="P97" s="321"/>
      <c r="Q97" s="321"/>
      <c r="R97" s="321" t="e">
        <f>IF(AND(J97=0,C97&gt;=設定シート!E$85,C97&lt;=設定シート!G$85),1,0)</f>
        <v>#REF!</v>
      </c>
    </row>
    <row r="98" spans="1:18" ht="15" customHeight="1">
      <c r="B98" s="153">
        <v>8</v>
      </c>
      <c r="C98" s="153" t="e">
        <f>'報告書（事業主控）'!#REF!</f>
        <v>#REF!</v>
      </c>
      <c r="E98" s="153" t="e">
        <f>'報告書（事業主控）'!#REF!</f>
        <v>#REF!</v>
      </c>
      <c r="F98" s="153" t="e">
        <f>'報告書（事業主控）'!#REF!</f>
        <v>#REF!</v>
      </c>
      <c r="G98" s="231" t="str">
        <f>IF(ISERROR(VLOOKUP(E98,労務比率,'報告書（事業主控）'!#REF!,FALSE)),"",VLOOKUP(E98,労務比率,'報告書（事業主控）'!#REF!,FALSE))</f>
        <v/>
      </c>
      <c r="H98" s="231" t="str">
        <f>IF(ISERROR(VLOOKUP(E98,労務比率,'報告書（事業主控）'!#REF!+1,FALSE)),"",VLOOKUP(E98,労務比率,'報告書（事業主控）'!#REF!+1,FALSE))</f>
        <v/>
      </c>
      <c r="I98" s="153" t="e">
        <f>'報告書（事業主控）'!#REF!</f>
        <v>#REF!</v>
      </c>
      <c r="J98" s="153" t="e">
        <f>'報告書（事業主控）'!#REF!</f>
        <v>#REF!</v>
      </c>
      <c r="K98" s="153" t="e">
        <f>'報告書（事業主控）'!#REF!</f>
        <v>#REF!</v>
      </c>
      <c r="L98" s="317">
        <f t="shared" si="17"/>
        <v>0</v>
      </c>
      <c r="M98" s="231">
        <f t="shared" si="22"/>
        <v>0</v>
      </c>
      <c r="N98" s="321" t="e">
        <f t="shared" si="21"/>
        <v>#REF!</v>
      </c>
      <c r="O98" s="320" t="e">
        <f t="shared" si="25"/>
        <v>#REF!</v>
      </c>
      <c r="P98" s="321"/>
      <c r="Q98" s="321"/>
      <c r="R98" s="321" t="e">
        <f>IF(AND(J98=0,C98&gt;=設定シート!E$85,C98&lt;=設定シート!G$85),1,0)</f>
        <v>#REF!</v>
      </c>
    </row>
    <row r="99" spans="1:18" ht="15" customHeight="1">
      <c r="B99" s="153">
        <v>9</v>
      </c>
      <c r="C99" s="153" t="e">
        <f>'報告書（事業主控）'!#REF!</f>
        <v>#REF!</v>
      </c>
      <c r="E99" s="153" t="e">
        <f>'報告書（事業主控）'!#REF!</f>
        <v>#REF!</v>
      </c>
      <c r="F99" s="153" t="e">
        <f>'報告書（事業主控）'!#REF!</f>
        <v>#REF!</v>
      </c>
      <c r="G99" s="231" t="str">
        <f>IF(ISERROR(VLOOKUP(E99,労務比率,'報告書（事業主控）'!#REF!,FALSE)),"",VLOOKUP(E99,労務比率,'報告書（事業主控）'!#REF!,FALSE))</f>
        <v/>
      </c>
      <c r="H99" s="231" t="str">
        <f>IF(ISERROR(VLOOKUP(E99,労務比率,'報告書（事業主控）'!#REF!+1,FALSE)),"",VLOOKUP(E99,労務比率,'報告書（事業主控）'!#REF!+1,FALSE))</f>
        <v/>
      </c>
      <c r="I99" s="153" t="e">
        <f>'報告書（事業主控）'!#REF!</f>
        <v>#REF!</v>
      </c>
      <c r="J99" s="153" t="e">
        <f>'報告書（事業主控）'!#REF!</f>
        <v>#REF!</v>
      </c>
      <c r="K99" s="153" t="e">
        <f>'報告書（事業主控）'!#REF!</f>
        <v>#REF!</v>
      </c>
      <c r="L99" s="317">
        <f t="shared" si="17"/>
        <v>0</v>
      </c>
      <c r="M99" s="231">
        <f t="shared" si="22"/>
        <v>0</v>
      </c>
      <c r="N99" s="321" t="e">
        <f t="shared" si="21"/>
        <v>#REF!</v>
      </c>
      <c r="O99" s="320" t="e">
        <f t="shared" si="25"/>
        <v>#REF!</v>
      </c>
      <c r="P99" s="321"/>
      <c r="Q99" s="321"/>
      <c r="R99" s="321" t="e">
        <f>IF(AND(J99=0,C99&gt;=設定シート!E$85,C99&lt;=設定シート!G$85),1,0)</f>
        <v>#REF!</v>
      </c>
    </row>
    <row r="100" spans="1:18" ht="15" customHeight="1">
      <c r="A100" s="153">
        <v>7</v>
      </c>
      <c r="B100" s="153">
        <v>1</v>
      </c>
      <c r="C100" s="153" t="e">
        <f>'報告書（事業主控）'!#REF!</f>
        <v>#REF!</v>
      </c>
      <c r="E100" s="153" t="e">
        <f>'報告書（事業主控）'!#REF!</f>
        <v>#REF!</v>
      </c>
      <c r="F100" s="153" t="e">
        <f>'報告書（事業主控）'!#REF!</f>
        <v>#REF!</v>
      </c>
      <c r="G100" s="231" t="str">
        <f>IF(ISERROR(VLOOKUP(E100,労務比率,'報告書（事業主控）'!#REF!,FALSE)),"",VLOOKUP(E100,労務比率,'報告書（事業主控）'!#REF!,FALSE))</f>
        <v/>
      </c>
      <c r="H100" s="231" t="str">
        <f>IF(ISERROR(VLOOKUP(E100,労務比率,'報告書（事業主控）'!#REF!+1,FALSE)),"",VLOOKUP(E100,労務比率,'報告書（事業主控）'!#REF!+1,FALSE))</f>
        <v/>
      </c>
      <c r="I100" s="153" t="e">
        <f>'報告書（事業主控）'!#REF!</f>
        <v>#REF!</v>
      </c>
      <c r="J100" s="153" t="e">
        <f>'報告書（事業主控）'!#REF!</f>
        <v>#REF!</v>
      </c>
      <c r="K100" s="153" t="e">
        <f>'報告書（事業主控）'!#REF!</f>
        <v>#REF!</v>
      </c>
      <c r="L100" s="317">
        <f t="shared" si="17"/>
        <v>0</v>
      </c>
      <c r="M100" s="231">
        <f t="shared" si="22"/>
        <v>0</v>
      </c>
      <c r="N100" s="321" t="e">
        <f t="shared" si="21"/>
        <v>#REF!</v>
      </c>
      <c r="O100" s="320" t="e">
        <f t="shared" si="25"/>
        <v>#REF!</v>
      </c>
      <c r="P100" s="321">
        <f>INT(SUMIF(O100:O108,0,I100:I108)*105/108)</f>
        <v>0</v>
      </c>
      <c r="Q100" s="324">
        <f>INT(P100*IF(COUNTIF(R100:R108,1)=0,0,SUMIF(R100:R108,1,G100:G108)/COUNTIF(R100:R108,1))/100)</f>
        <v>0</v>
      </c>
      <c r="R100" s="321" t="e">
        <f>IF(AND(J100=0,C100&gt;=設定シート!E$85,C100&lt;=設定シート!G$85),1,0)</f>
        <v>#REF!</v>
      </c>
    </row>
    <row r="101" spans="1:18" ht="15" customHeight="1">
      <c r="B101" s="153">
        <v>2</v>
      </c>
      <c r="C101" s="153" t="e">
        <f>'報告書（事業主控）'!#REF!</f>
        <v>#REF!</v>
      </c>
      <c r="E101" s="153" t="e">
        <f>'報告書（事業主控）'!#REF!</f>
        <v>#REF!</v>
      </c>
      <c r="F101" s="153" t="e">
        <f>'報告書（事業主控）'!#REF!</f>
        <v>#REF!</v>
      </c>
      <c r="G101" s="231" t="str">
        <f>IF(ISERROR(VLOOKUP(E101,労務比率,'報告書（事業主控）'!#REF!,FALSE)),"",VLOOKUP(E101,労務比率,'報告書（事業主控）'!#REF!,FALSE))</f>
        <v/>
      </c>
      <c r="H101" s="231" t="str">
        <f>IF(ISERROR(VLOOKUP(E101,労務比率,'報告書（事業主控）'!#REF!+1,FALSE)),"",VLOOKUP(E101,労務比率,'報告書（事業主控）'!#REF!+1,FALSE))</f>
        <v/>
      </c>
      <c r="I101" s="153" t="e">
        <f>'報告書（事業主控）'!#REF!</f>
        <v>#REF!</v>
      </c>
      <c r="J101" s="153" t="e">
        <f>'報告書（事業主控）'!#REF!</f>
        <v>#REF!</v>
      </c>
      <c r="K101" s="153" t="e">
        <f>'報告書（事業主控）'!#REF!</f>
        <v>#REF!</v>
      </c>
      <c r="L101" s="317">
        <f t="shared" si="17"/>
        <v>0</v>
      </c>
      <c r="M101" s="231">
        <f t="shared" si="22"/>
        <v>0</v>
      </c>
      <c r="N101" s="321" t="e">
        <f t="shared" si="21"/>
        <v>#REF!</v>
      </c>
      <c r="O101" s="320" t="e">
        <f t="shared" si="25"/>
        <v>#REF!</v>
      </c>
      <c r="P101" s="321"/>
      <c r="Q101" s="321"/>
      <c r="R101" s="321" t="e">
        <f>IF(AND(J101=0,C101&gt;=設定シート!E$85,C101&lt;=設定シート!G$85),1,0)</f>
        <v>#REF!</v>
      </c>
    </row>
    <row r="102" spans="1:18" ht="15" customHeight="1">
      <c r="B102" s="153">
        <v>3</v>
      </c>
      <c r="C102" s="153" t="e">
        <f>'報告書（事業主控）'!#REF!</f>
        <v>#REF!</v>
      </c>
      <c r="E102" s="153" t="e">
        <f>'報告書（事業主控）'!#REF!</f>
        <v>#REF!</v>
      </c>
      <c r="F102" s="153" t="e">
        <f>'報告書（事業主控）'!#REF!</f>
        <v>#REF!</v>
      </c>
      <c r="G102" s="231" t="str">
        <f>IF(ISERROR(VLOOKUP(E102,労務比率,'報告書（事業主控）'!#REF!,FALSE)),"",VLOOKUP(E102,労務比率,'報告書（事業主控）'!#REF!,FALSE))</f>
        <v/>
      </c>
      <c r="H102" s="231" t="str">
        <f>IF(ISERROR(VLOOKUP(E102,労務比率,'報告書（事業主控）'!#REF!+1,FALSE)),"",VLOOKUP(E102,労務比率,'報告書（事業主控）'!#REF!+1,FALSE))</f>
        <v/>
      </c>
      <c r="I102" s="153" t="e">
        <f>'報告書（事業主控）'!#REF!</f>
        <v>#REF!</v>
      </c>
      <c r="J102" s="153" t="e">
        <f>'報告書（事業主控）'!#REF!</f>
        <v>#REF!</v>
      </c>
      <c r="K102" s="153" t="e">
        <f>'報告書（事業主控）'!#REF!</f>
        <v>#REF!</v>
      </c>
      <c r="L102" s="317">
        <f t="shared" si="17"/>
        <v>0</v>
      </c>
      <c r="M102" s="231">
        <f t="shared" si="22"/>
        <v>0</v>
      </c>
      <c r="N102" s="321" t="e">
        <f t="shared" si="21"/>
        <v>#REF!</v>
      </c>
      <c r="O102" s="320" t="e">
        <f t="shared" si="25"/>
        <v>#REF!</v>
      </c>
      <c r="P102" s="321"/>
      <c r="Q102" s="321"/>
      <c r="R102" s="321" t="e">
        <f>IF(AND(J102=0,C102&gt;=設定シート!E$85,C102&lt;=設定シート!G$85),1,0)</f>
        <v>#REF!</v>
      </c>
    </row>
    <row r="103" spans="1:18" ht="15" customHeight="1">
      <c r="B103" s="153">
        <v>4</v>
      </c>
      <c r="C103" s="153" t="e">
        <f>'報告書（事業主控）'!#REF!</f>
        <v>#REF!</v>
      </c>
      <c r="E103" s="153" t="e">
        <f>'報告書（事業主控）'!#REF!</f>
        <v>#REF!</v>
      </c>
      <c r="F103" s="153" t="e">
        <f>'報告書（事業主控）'!#REF!</f>
        <v>#REF!</v>
      </c>
      <c r="G103" s="231" t="str">
        <f>IF(ISERROR(VLOOKUP(E103,労務比率,'報告書（事業主控）'!#REF!,FALSE)),"",VLOOKUP(E103,労務比率,'報告書（事業主控）'!#REF!,FALSE))</f>
        <v/>
      </c>
      <c r="H103" s="231" t="str">
        <f>IF(ISERROR(VLOOKUP(E103,労務比率,'報告書（事業主控）'!#REF!+1,FALSE)),"",VLOOKUP(E103,労務比率,'報告書（事業主控）'!#REF!+1,FALSE))</f>
        <v/>
      </c>
      <c r="I103" s="153" t="e">
        <f>'報告書（事業主控）'!#REF!</f>
        <v>#REF!</v>
      </c>
      <c r="J103" s="153" t="e">
        <f>'報告書（事業主控）'!#REF!</f>
        <v>#REF!</v>
      </c>
      <c r="K103" s="153" t="e">
        <f>'報告書（事業主控）'!#REF!</f>
        <v>#REF!</v>
      </c>
      <c r="L103" s="317">
        <f t="shared" si="17"/>
        <v>0</v>
      </c>
      <c r="M103" s="231">
        <f t="shared" si="22"/>
        <v>0</v>
      </c>
      <c r="N103" s="321" t="e">
        <f t="shared" si="21"/>
        <v>#REF!</v>
      </c>
      <c r="O103" s="320" t="e">
        <f t="shared" si="25"/>
        <v>#REF!</v>
      </c>
      <c r="P103" s="321"/>
      <c r="Q103" s="321"/>
      <c r="R103" s="321" t="e">
        <f>IF(AND(J103=0,C103&gt;=設定シート!E$85,C103&lt;=設定シート!G$85),1,0)</f>
        <v>#REF!</v>
      </c>
    </row>
    <row r="104" spans="1:18" ht="15" customHeight="1">
      <c r="B104" s="153">
        <v>5</v>
      </c>
      <c r="C104" s="153" t="e">
        <f>'報告書（事業主控）'!#REF!</f>
        <v>#REF!</v>
      </c>
      <c r="E104" s="153" t="e">
        <f>'報告書（事業主控）'!#REF!</f>
        <v>#REF!</v>
      </c>
      <c r="F104" s="153" t="e">
        <f>'報告書（事業主控）'!#REF!</f>
        <v>#REF!</v>
      </c>
      <c r="G104" s="231" t="str">
        <f>IF(ISERROR(VLOOKUP(E104,労務比率,'報告書（事業主控）'!#REF!,FALSE)),"",VLOOKUP(E104,労務比率,'報告書（事業主控）'!#REF!,FALSE))</f>
        <v/>
      </c>
      <c r="H104" s="231" t="str">
        <f>IF(ISERROR(VLOOKUP(E104,労務比率,'報告書（事業主控）'!#REF!+1,FALSE)),"",VLOOKUP(E104,労務比率,'報告書（事業主控）'!#REF!+1,FALSE))</f>
        <v/>
      </c>
      <c r="I104" s="153" t="e">
        <f>'報告書（事業主控）'!#REF!</f>
        <v>#REF!</v>
      </c>
      <c r="J104" s="153" t="e">
        <f>'報告書（事業主控）'!#REF!</f>
        <v>#REF!</v>
      </c>
      <c r="K104" s="153" t="e">
        <f>'報告書（事業主控）'!#REF!</f>
        <v>#REF!</v>
      </c>
      <c r="L104" s="317">
        <f t="shared" si="17"/>
        <v>0</v>
      </c>
      <c r="M104" s="231">
        <f t="shared" si="22"/>
        <v>0</v>
      </c>
      <c r="N104" s="321" t="e">
        <f t="shared" si="21"/>
        <v>#REF!</v>
      </c>
      <c r="O104" s="320" t="e">
        <f t="shared" si="25"/>
        <v>#REF!</v>
      </c>
      <c r="P104" s="321"/>
      <c r="Q104" s="321"/>
      <c r="R104" s="321" t="e">
        <f>IF(AND(J104=0,C104&gt;=設定シート!E$85,C104&lt;=設定シート!G$85),1,0)</f>
        <v>#REF!</v>
      </c>
    </row>
    <row r="105" spans="1:18" ht="15" customHeight="1">
      <c r="B105" s="153">
        <v>6</v>
      </c>
      <c r="C105" s="153" t="e">
        <f>'報告書（事業主控）'!#REF!</f>
        <v>#REF!</v>
      </c>
      <c r="E105" s="153" t="e">
        <f>'報告書（事業主控）'!#REF!</f>
        <v>#REF!</v>
      </c>
      <c r="F105" s="153" t="e">
        <f>'報告書（事業主控）'!#REF!</f>
        <v>#REF!</v>
      </c>
      <c r="G105" s="231" t="str">
        <f>IF(ISERROR(VLOOKUP(E105,労務比率,'報告書（事業主控）'!#REF!,FALSE)),"",VLOOKUP(E105,労務比率,'報告書（事業主控）'!#REF!,FALSE))</f>
        <v/>
      </c>
      <c r="H105" s="231" t="str">
        <f>IF(ISERROR(VLOOKUP(E105,労務比率,'報告書（事業主控）'!#REF!+1,FALSE)),"",VLOOKUP(E105,労務比率,'報告書（事業主控）'!#REF!+1,FALSE))</f>
        <v/>
      </c>
      <c r="I105" s="153" t="e">
        <f>'報告書（事業主控）'!#REF!</f>
        <v>#REF!</v>
      </c>
      <c r="J105" s="153" t="e">
        <f>'報告書（事業主控）'!#REF!</f>
        <v>#REF!</v>
      </c>
      <c r="K105" s="153" t="e">
        <f>'報告書（事業主控）'!#REF!</f>
        <v>#REF!</v>
      </c>
      <c r="L105" s="317">
        <f t="shared" si="17"/>
        <v>0</v>
      </c>
      <c r="M105" s="231">
        <f t="shared" si="22"/>
        <v>0</v>
      </c>
      <c r="N105" s="321" t="e">
        <f t="shared" si="21"/>
        <v>#REF!</v>
      </c>
      <c r="O105" s="320" t="e">
        <f t="shared" si="25"/>
        <v>#REF!</v>
      </c>
      <c r="P105" s="321"/>
      <c r="Q105" s="321"/>
      <c r="R105" s="321" t="e">
        <f>IF(AND(J105=0,C105&gt;=設定シート!E$85,C105&lt;=設定シート!G$85),1,0)</f>
        <v>#REF!</v>
      </c>
    </row>
    <row r="106" spans="1:18" ht="15" customHeight="1">
      <c r="B106" s="153">
        <v>7</v>
      </c>
      <c r="C106" s="153" t="e">
        <f>'報告書（事業主控）'!#REF!</f>
        <v>#REF!</v>
      </c>
      <c r="E106" s="153" t="e">
        <f>'報告書（事業主控）'!#REF!</f>
        <v>#REF!</v>
      </c>
      <c r="F106" s="153" t="e">
        <f>'報告書（事業主控）'!#REF!</f>
        <v>#REF!</v>
      </c>
      <c r="G106" s="231" t="str">
        <f>IF(ISERROR(VLOOKUP(E106,労務比率,'報告書（事業主控）'!#REF!,FALSE)),"",VLOOKUP(E106,労務比率,'報告書（事業主控）'!#REF!,FALSE))</f>
        <v/>
      </c>
      <c r="H106" s="231" t="str">
        <f>IF(ISERROR(VLOOKUP(E106,労務比率,'報告書（事業主控）'!#REF!+1,FALSE)),"",VLOOKUP(E106,労務比率,'報告書（事業主控）'!#REF!+1,FALSE))</f>
        <v/>
      </c>
      <c r="I106" s="153" t="e">
        <f>'報告書（事業主控）'!#REF!</f>
        <v>#REF!</v>
      </c>
      <c r="J106" s="153" t="e">
        <f>'報告書（事業主控）'!#REF!</f>
        <v>#REF!</v>
      </c>
      <c r="K106" s="153" t="e">
        <f>'報告書（事業主控）'!#REF!</f>
        <v>#REF!</v>
      </c>
      <c r="L106" s="317">
        <f t="shared" si="17"/>
        <v>0</v>
      </c>
      <c r="M106" s="231">
        <f t="shared" si="22"/>
        <v>0</v>
      </c>
      <c r="N106" s="321" t="e">
        <f t="shared" si="21"/>
        <v>#REF!</v>
      </c>
      <c r="O106" s="320" t="e">
        <f t="shared" si="25"/>
        <v>#REF!</v>
      </c>
      <c r="P106" s="321"/>
      <c r="Q106" s="321"/>
      <c r="R106" s="321" t="e">
        <f>IF(AND(J106=0,C106&gt;=設定シート!E$85,C106&lt;=設定シート!G$85),1,0)</f>
        <v>#REF!</v>
      </c>
    </row>
    <row r="107" spans="1:18" ht="15" customHeight="1">
      <c r="B107" s="153">
        <v>8</v>
      </c>
      <c r="C107" s="153" t="e">
        <f>'報告書（事業主控）'!#REF!</f>
        <v>#REF!</v>
      </c>
      <c r="E107" s="153" t="e">
        <f>'報告書（事業主控）'!#REF!</f>
        <v>#REF!</v>
      </c>
      <c r="F107" s="153" t="e">
        <f>'報告書（事業主控）'!#REF!</f>
        <v>#REF!</v>
      </c>
      <c r="G107" s="231" t="str">
        <f>IF(ISERROR(VLOOKUP(E107,労務比率,'報告書（事業主控）'!#REF!,FALSE)),"",VLOOKUP(E107,労務比率,'報告書（事業主控）'!#REF!,FALSE))</f>
        <v/>
      </c>
      <c r="H107" s="231" t="str">
        <f>IF(ISERROR(VLOOKUP(E107,労務比率,'報告書（事業主控）'!#REF!+1,FALSE)),"",VLOOKUP(E107,労務比率,'報告書（事業主控）'!#REF!+1,FALSE))</f>
        <v/>
      </c>
      <c r="I107" s="153" t="e">
        <f>'報告書（事業主控）'!#REF!</f>
        <v>#REF!</v>
      </c>
      <c r="J107" s="153" t="e">
        <f>'報告書（事業主控）'!#REF!</f>
        <v>#REF!</v>
      </c>
      <c r="K107" s="153" t="e">
        <f>'報告書（事業主控）'!#REF!</f>
        <v>#REF!</v>
      </c>
      <c r="L107" s="317">
        <f t="shared" si="17"/>
        <v>0</v>
      </c>
      <c r="M107" s="231">
        <f t="shared" si="22"/>
        <v>0</v>
      </c>
      <c r="N107" s="321" t="e">
        <f t="shared" si="21"/>
        <v>#REF!</v>
      </c>
      <c r="O107" s="320" t="e">
        <f t="shared" si="25"/>
        <v>#REF!</v>
      </c>
      <c r="P107" s="321"/>
      <c r="Q107" s="321"/>
      <c r="R107" s="321" t="e">
        <f>IF(AND(J107=0,C107&gt;=設定シート!E$85,C107&lt;=設定シート!G$85),1,0)</f>
        <v>#REF!</v>
      </c>
    </row>
    <row r="108" spans="1:18" ht="15" customHeight="1">
      <c r="B108" s="153">
        <v>9</v>
      </c>
      <c r="C108" s="153" t="e">
        <f>'報告書（事業主控）'!#REF!</f>
        <v>#REF!</v>
      </c>
      <c r="E108" s="153" t="e">
        <f>'報告書（事業主控）'!#REF!</f>
        <v>#REF!</v>
      </c>
      <c r="F108" s="153" t="e">
        <f>'報告書（事業主控）'!#REF!</f>
        <v>#REF!</v>
      </c>
      <c r="G108" s="231" t="str">
        <f>IF(ISERROR(VLOOKUP(E108,労務比率,'報告書（事業主控）'!#REF!,FALSE)),"",VLOOKUP(E108,労務比率,'報告書（事業主控）'!#REF!,FALSE))</f>
        <v/>
      </c>
      <c r="H108" s="231" t="str">
        <f>IF(ISERROR(VLOOKUP(E108,労務比率,'報告書（事業主控）'!#REF!+1,FALSE)),"",VLOOKUP(E108,労務比率,'報告書（事業主控）'!#REF!+1,FALSE))</f>
        <v/>
      </c>
      <c r="I108" s="153" t="e">
        <f>'報告書（事業主控）'!#REF!</f>
        <v>#REF!</v>
      </c>
      <c r="J108" s="153" t="e">
        <f>'報告書（事業主控）'!#REF!</f>
        <v>#REF!</v>
      </c>
      <c r="K108" s="153" t="e">
        <f>'報告書（事業主控）'!#REF!</f>
        <v>#REF!</v>
      </c>
      <c r="L108" s="317">
        <f t="shared" si="17"/>
        <v>0</v>
      </c>
      <c r="M108" s="231">
        <f t="shared" si="22"/>
        <v>0</v>
      </c>
      <c r="N108" s="321" t="e">
        <f t="shared" si="21"/>
        <v>#REF!</v>
      </c>
      <c r="O108" s="320" t="e">
        <f t="shared" si="25"/>
        <v>#REF!</v>
      </c>
      <c r="P108" s="321"/>
      <c r="Q108" s="321"/>
      <c r="R108" s="321" t="e">
        <f>IF(AND(J108=0,C108&gt;=設定シート!E$85,C108&lt;=設定シート!G$85),1,0)</f>
        <v>#REF!</v>
      </c>
    </row>
    <row r="109" spans="1:18" ht="15" customHeight="1">
      <c r="A109" s="153">
        <v>8</v>
      </c>
      <c r="B109" s="153">
        <v>1</v>
      </c>
      <c r="C109" s="153" t="e">
        <f>'報告書（事業主控）'!#REF!</f>
        <v>#REF!</v>
      </c>
      <c r="E109" s="153" t="e">
        <f>'報告書（事業主控）'!#REF!</f>
        <v>#REF!</v>
      </c>
      <c r="F109" s="153" t="e">
        <f>'報告書（事業主控）'!#REF!</f>
        <v>#REF!</v>
      </c>
      <c r="G109" s="231" t="str">
        <f>IF(ISERROR(VLOOKUP(E109,労務比率,'報告書（事業主控）'!#REF!,FALSE)),"",VLOOKUP(E109,労務比率,'報告書（事業主控）'!#REF!,FALSE))</f>
        <v/>
      </c>
      <c r="H109" s="231" t="str">
        <f>IF(ISERROR(VLOOKUP(E109,労務比率,'報告書（事業主控）'!#REF!+1,FALSE)),"",VLOOKUP(E109,労務比率,'報告書（事業主控）'!#REF!+1,FALSE))</f>
        <v/>
      </c>
      <c r="I109" s="153" t="e">
        <f>'報告書（事業主控）'!#REF!</f>
        <v>#REF!</v>
      </c>
      <c r="J109" s="153" t="e">
        <f>'報告書（事業主控）'!#REF!</f>
        <v>#REF!</v>
      </c>
      <c r="K109" s="153" t="e">
        <f>'報告書（事業主控）'!#REF!</f>
        <v>#REF!</v>
      </c>
      <c r="L109" s="317">
        <f t="shared" si="17"/>
        <v>0</v>
      </c>
      <c r="M109" s="231">
        <f t="shared" si="22"/>
        <v>0</v>
      </c>
      <c r="N109" s="321" t="e">
        <f t="shared" si="21"/>
        <v>#REF!</v>
      </c>
      <c r="O109" s="320" t="e">
        <f t="shared" si="25"/>
        <v>#REF!</v>
      </c>
      <c r="P109" s="321">
        <f>INT(SUMIF(O109:O117,0,I109:I117)*105/108)</f>
        <v>0</v>
      </c>
      <c r="Q109" s="324">
        <f>INT(P109*IF(COUNTIF(R109:R117,1)=0,0,SUMIF(R109:R117,1,G109:G117)/COUNTIF(R109:R117,1))/100)</f>
        <v>0</v>
      </c>
      <c r="R109" s="321" t="e">
        <f>IF(AND(J109=0,C109&gt;=設定シート!E$85,C109&lt;=設定シート!G$85),1,0)</f>
        <v>#REF!</v>
      </c>
    </row>
    <row r="110" spans="1:18" ht="15" customHeight="1">
      <c r="B110" s="153">
        <v>2</v>
      </c>
      <c r="C110" s="153" t="e">
        <f>'報告書（事業主控）'!#REF!</f>
        <v>#REF!</v>
      </c>
      <c r="E110" s="153" t="e">
        <f>'報告書（事業主控）'!#REF!</f>
        <v>#REF!</v>
      </c>
      <c r="F110" s="153" t="e">
        <f>'報告書（事業主控）'!#REF!</f>
        <v>#REF!</v>
      </c>
      <c r="G110" s="231" t="str">
        <f>IF(ISERROR(VLOOKUP(E110,労務比率,'報告書（事業主控）'!#REF!,FALSE)),"",VLOOKUP(E110,労務比率,'報告書（事業主控）'!#REF!,FALSE))</f>
        <v/>
      </c>
      <c r="H110" s="231" t="str">
        <f>IF(ISERROR(VLOOKUP(E110,労務比率,'報告書（事業主控）'!#REF!+1,FALSE)),"",VLOOKUP(E110,労務比率,'報告書（事業主控）'!#REF!+1,FALSE))</f>
        <v/>
      </c>
      <c r="I110" s="153" t="e">
        <f>'報告書（事業主控）'!#REF!</f>
        <v>#REF!</v>
      </c>
      <c r="J110" s="153" t="e">
        <f>'報告書（事業主控）'!#REF!</f>
        <v>#REF!</v>
      </c>
      <c r="K110" s="153" t="e">
        <f>'報告書（事業主控）'!#REF!</f>
        <v>#REF!</v>
      </c>
      <c r="L110" s="317">
        <f t="shared" si="17"/>
        <v>0</v>
      </c>
      <c r="M110" s="231">
        <f t="shared" si="22"/>
        <v>0</v>
      </c>
      <c r="N110" s="321" t="e">
        <f t="shared" si="21"/>
        <v>#REF!</v>
      </c>
      <c r="O110" s="320" t="e">
        <f t="shared" si="25"/>
        <v>#REF!</v>
      </c>
      <c r="P110" s="321"/>
      <c r="Q110" s="321"/>
      <c r="R110" s="321" t="e">
        <f>IF(AND(J110=0,C110&gt;=設定シート!E$85,C110&lt;=設定シート!G$85),1,0)</f>
        <v>#REF!</v>
      </c>
    </row>
    <row r="111" spans="1:18" ht="15" customHeight="1">
      <c r="B111" s="153">
        <v>3</v>
      </c>
      <c r="C111" s="153" t="e">
        <f>'報告書（事業主控）'!#REF!</f>
        <v>#REF!</v>
      </c>
      <c r="E111" s="153" t="e">
        <f>'報告書（事業主控）'!#REF!</f>
        <v>#REF!</v>
      </c>
      <c r="F111" s="153" t="e">
        <f>'報告書（事業主控）'!#REF!</f>
        <v>#REF!</v>
      </c>
      <c r="G111" s="231" t="str">
        <f>IF(ISERROR(VLOOKUP(E111,労務比率,'報告書（事業主控）'!#REF!,FALSE)),"",VLOOKUP(E111,労務比率,'報告書（事業主控）'!#REF!,FALSE))</f>
        <v/>
      </c>
      <c r="H111" s="231" t="str">
        <f>IF(ISERROR(VLOOKUP(E111,労務比率,'報告書（事業主控）'!#REF!+1,FALSE)),"",VLOOKUP(E111,労務比率,'報告書（事業主控）'!#REF!+1,FALSE))</f>
        <v/>
      </c>
      <c r="I111" s="153" t="e">
        <f>'報告書（事業主控）'!#REF!</f>
        <v>#REF!</v>
      </c>
      <c r="J111" s="153" t="e">
        <f>'報告書（事業主控）'!#REF!</f>
        <v>#REF!</v>
      </c>
      <c r="K111" s="153" t="e">
        <f>'報告書（事業主控）'!#REF!</f>
        <v>#REF!</v>
      </c>
      <c r="L111" s="317">
        <f t="shared" si="17"/>
        <v>0</v>
      </c>
      <c r="M111" s="231">
        <f t="shared" si="22"/>
        <v>0</v>
      </c>
      <c r="N111" s="321" t="e">
        <f t="shared" si="21"/>
        <v>#REF!</v>
      </c>
      <c r="O111" s="320" t="e">
        <f t="shared" si="25"/>
        <v>#REF!</v>
      </c>
      <c r="P111" s="321"/>
      <c r="Q111" s="321"/>
      <c r="R111" s="321" t="e">
        <f>IF(AND(J111=0,C111&gt;=設定シート!E$85,C111&lt;=設定シート!G$85),1,0)</f>
        <v>#REF!</v>
      </c>
    </row>
    <row r="112" spans="1:18" ht="15" customHeight="1">
      <c r="B112" s="153">
        <v>4</v>
      </c>
      <c r="C112" s="153" t="e">
        <f>'報告書（事業主控）'!#REF!</f>
        <v>#REF!</v>
      </c>
      <c r="E112" s="153" t="e">
        <f>'報告書（事業主控）'!#REF!</f>
        <v>#REF!</v>
      </c>
      <c r="F112" s="153" t="e">
        <f>'報告書（事業主控）'!#REF!</f>
        <v>#REF!</v>
      </c>
      <c r="G112" s="231" t="str">
        <f>IF(ISERROR(VLOOKUP(E112,労務比率,'報告書（事業主控）'!#REF!,FALSE)),"",VLOOKUP(E112,労務比率,'報告書（事業主控）'!#REF!,FALSE))</f>
        <v/>
      </c>
      <c r="H112" s="231" t="str">
        <f>IF(ISERROR(VLOOKUP(E112,労務比率,'報告書（事業主控）'!#REF!+1,FALSE)),"",VLOOKUP(E112,労務比率,'報告書（事業主控）'!#REF!+1,FALSE))</f>
        <v/>
      </c>
      <c r="I112" s="153" t="e">
        <f>'報告書（事業主控）'!#REF!</f>
        <v>#REF!</v>
      </c>
      <c r="J112" s="153" t="e">
        <f>'報告書（事業主控）'!#REF!</f>
        <v>#REF!</v>
      </c>
      <c r="K112" s="153" t="e">
        <f>'報告書（事業主控）'!#REF!</f>
        <v>#REF!</v>
      </c>
      <c r="L112" s="317">
        <f t="shared" si="17"/>
        <v>0</v>
      </c>
      <c r="M112" s="231">
        <f t="shared" si="22"/>
        <v>0</v>
      </c>
      <c r="N112" s="321" t="e">
        <f t="shared" si="21"/>
        <v>#REF!</v>
      </c>
      <c r="O112" s="320" t="e">
        <f t="shared" si="25"/>
        <v>#REF!</v>
      </c>
      <c r="P112" s="321"/>
      <c r="Q112" s="321"/>
      <c r="R112" s="321" t="e">
        <f>IF(AND(J112=0,C112&gt;=設定シート!E$85,C112&lt;=設定シート!G$85),1,0)</f>
        <v>#REF!</v>
      </c>
    </row>
    <row r="113" spans="1:18" ht="15" customHeight="1">
      <c r="B113" s="153">
        <v>5</v>
      </c>
      <c r="C113" s="153" t="e">
        <f>'報告書（事業主控）'!#REF!</f>
        <v>#REF!</v>
      </c>
      <c r="E113" s="153" t="e">
        <f>'報告書（事業主控）'!#REF!</f>
        <v>#REF!</v>
      </c>
      <c r="F113" s="153" t="e">
        <f>'報告書（事業主控）'!#REF!</f>
        <v>#REF!</v>
      </c>
      <c r="G113" s="231" t="str">
        <f>IF(ISERROR(VLOOKUP(E113,労務比率,'報告書（事業主控）'!#REF!,FALSE)),"",VLOOKUP(E113,労務比率,'報告書（事業主控）'!#REF!,FALSE))</f>
        <v/>
      </c>
      <c r="H113" s="231" t="str">
        <f>IF(ISERROR(VLOOKUP(E113,労務比率,'報告書（事業主控）'!#REF!+1,FALSE)),"",VLOOKUP(E113,労務比率,'報告書（事業主控）'!#REF!+1,FALSE))</f>
        <v/>
      </c>
      <c r="I113" s="153" t="e">
        <f>'報告書（事業主控）'!#REF!</f>
        <v>#REF!</v>
      </c>
      <c r="J113" s="153" t="e">
        <f>'報告書（事業主控）'!#REF!</f>
        <v>#REF!</v>
      </c>
      <c r="K113" s="153" t="e">
        <f>'報告書（事業主控）'!#REF!</f>
        <v>#REF!</v>
      </c>
      <c r="L113" s="317">
        <f t="shared" si="17"/>
        <v>0</v>
      </c>
      <c r="M113" s="231">
        <f t="shared" si="22"/>
        <v>0</v>
      </c>
      <c r="N113" s="321" t="e">
        <f t="shared" si="21"/>
        <v>#REF!</v>
      </c>
      <c r="O113" s="320" t="e">
        <f t="shared" si="25"/>
        <v>#REF!</v>
      </c>
      <c r="P113" s="321"/>
      <c r="Q113" s="321"/>
      <c r="R113" s="321" t="e">
        <f>IF(AND(J113=0,C113&gt;=設定シート!E$85,C113&lt;=設定シート!G$85),1,0)</f>
        <v>#REF!</v>
      </c>
    </row>
    <row r="114" spans="1:18" ht="15" customHeight="1">
      <c r="B114" s="153">
        <v>6</v>
      </c>
      <c r="C114" s="153" t="e">
        <f>'報告書（事業主控）'!#REF!</f>
        <v>#REF!</v>
      </c>
      <c r="E114" s="153" t="e">
        <f>'報告書（事業主控）'!#REF!</f>
        <v>#REF!</v>
      </c>
      <c r="F114" s="153" t="e">
        <f>'報告書（事業主控）'!#REF!</f>
        <v>#REF!</v>
      </c>
      <c r="G114" s="231" t="str">
        <f>IF(ISERROR(VLOOKUP(E114,労務比率,'報告書（事業主控）'!#REF!,FALSE)),"",VLOOKUP(E114,労務比率,'報告書（事業主控）'!#REF!,FALSE))</f>
        <v/>
      </c>
      <c r="H114" s="231" t="str">
        <f>IF(ISERROR(VLOOKUP(E114,労務比率,'報告書（事業主控）'!#REF!+1,FALSE)),"",VLOOKUP(E114,労務比率,'報告書（事業主控）'!#REF!+1,FALSE))</f>
        <v/>
      </c>
      <c r="I114" s="153" t="e">
        <f>'報告書（事業主控）'!#REF!</f>
        <v>#REF!</v>
      </c>
      <c r="J114" s="153" t="e">
        <f>'報告書（事業主控）'!#REF!</f>
        <v>#REF!</v>
      </c>
      <c r="K114" s="153" t="e">
        <f>'報告書（事業主控）'!#REF!</f>
        <v>#REF!</v>
      </c>
      <c r="L114" s="317">
        <f t="shared" si="17"/>
        <v>0</v>
      </c>
      <c r="M114" s="231">
        <f t="shared" si="22"/>
        <v>0</v>
      </c>
      <c r="N114" s="321" t="e">
        <f t="shared" si="21"/>
        <v>#REF!</v>
      </c>
      <c r="O114" s="320" t="e">
        <f t="shared" si="25"/>
        <v>#REF!</v>
      </c>
      <c r="P114" s="321"/>
      <c r="Q114" s="321"/>
      <c r="R114" s="321" t="e">
        <f>IF(AND(J114=0,C114&gt;=設定シート!E$85,C114&lt;=設定シート!G$85),1,0)</f>
        <v>#REF!</v>
      </c>
    </row>
    <row r="115" spans="1:18" ht="15" customHeight="1">
      <c r="B115" s="153">
        <v>7</v>
      </c>
      <c r="C115" s="153" t="e">
        <f>'報告書（事業主控）'!#REF!</f>
        <v>#REF!</v>
      </c>
      <c r="E115" s="153" t="e">
        <f>'報告書（事業主控）'!#REF!</f>
        <v>#REF!</v>
      </c>
      <c r="F115" s="153" t="e">
        <f>'報告書（事業主控）'!#REF!</f>
        <v>#REF!</v>
      </c>
      <c r="G115" s="231" t="str">
        <f>IF(ISERROR(VLOOKUP(E115,労務比率,'報告書（事業主控）'!#REF!,FALSE)),"",VLOOKUP(E115,労務比率,'報告書（事業主控）'!#REF!,FALSE))</f>
        <v/>
      </c>
      <c r="H115" s="231" t="str">
        <f>IF(ISERROR(VLOOKUP(E115,労務比率,'報告書（事業主控）'!#REF!+1,FALSE)),"",VLOOKUP(E115,労務比率,'報告書（事業主控）'!#REF!+1,FALSE))</f>
        <v/>
      </c>
      <c r="I115" s="153" t="e">
        <f>'報告書（事業主控）'!#REF!</f>
        <v>#REF!</v>
      </c>
      <c r="J115" s="153" t="e">
        <f>'報告書（事業主控）'!#REF!</f>
        <v>#REF!</v>
      </c>
      <c r="K115" s="153" t="e">
        <f>'報告書（事業主控）'!#REF!</f>
        <v>#REF!</v>
      </c>
      <c r="L115" s="317">
        <f t="shared" ref="L115:L178" si="26">IF(ISERROR(INT((ROUNDDOWN(I115*G115/100,0)+K115)/1000)),0,INT((ROUNDDOWN(I115*G115/100,0)+K115)/1000))</f>
        <v>0</v>
      </c>
      <c r="M115" s="231">
        <f t="shared" si="22"/>
        <v>0</v>
      </c>
      <c r="N115" s="321" t="e">
        <f t="shared" ref="N115:N178" si="27">IF(R115=1,0,I115)</f>
        <v>#REF!</v>
      </c>
      <c r="O115" s="320" t="e">
        <f t="shared" si="25"/>
        <v>#REF!</v>
      </c>
      <c r="P115" s="321"/>
      <c r="Q115" s="321"/>
      <c r="R115" s="321" t="e">
        <f>IF(AND(J115=0,C115&gt;=設定シート!E$85,C115&lt;=設定シート!G$85),1,0)</f>
        <v>#REF!</v>
      </c>
    </row>
    <row r="116" spans="1:18" ht="15" customHeight="1">
      <c r="B116" s="153">
        <v>8</v>
      </c>
      <c r="C116" s="153" t="e">
        <f>'報告書（事業主控）'!#REF!</f>
        <v>#REF!</v>
      </c>
      <c r="E116" s="153" t="e">
        <f>'報告書（事業主控）'!#REF!</f>
        <v>#REF!</v>
      </c>
      <c r="F116" s="153" t="e">
        <f>'報告書（事業主控）'!#REF!</f>
        <v>#REF!</v>
      </c>
      <c r="G116" s="231" t="str">
        <f>IF(ISERROR(VLOOKUP(E116,労務比率,'報告書（事業主控）'!#REF!,FALSE)),"",VLOOKUP(E116,労務比率,'報告書（事業主控）'!#REF!,FALSE))</f>
        <v/>
      </c>
      <c r="H116" s="231" t="str">
        <f>IF(ISERROR(VLOOKUP(E116,労務比率,'報告書（事業主控）'!#REF!+1,FALSE)),"",VLOOKUP(E116,労務比率,'報告書（事業主控）'!#REF!+1,FALSE))</f>
        <v/>
      </c>
      <c r="I116" s="153" t="e">
        <f>'報告書（事業主控）'!#REF!</f>
        <v>#REF!</v>
      </c>
      <c r="J116" s="153" t="e">
        <f>'報告書（事業主控）'!#REF!</f>
        <v>#REF!</v>
      </c>
      <c r="K116" s="153" t="e">
        <f>'報告書（事業主控）'!#REF!</f>
        <v>#REF!</v>
      </c>
      <c r="L116" s="317">
        <f t="shared" si="26"/>
        <v>0</v>
      </c>
      <c r="M116" s="231">
        <f t="shared" si="22"/>
        <v>0</v>
      </c>
      <c r="N116" s="321" t="e">
        <f t="shared" si="27"/>
        <v>#REF!</v>
      </c>
      <c r="O116" s="320" t="e">
        <f t="shared" si="25"/>
        <v>#REF!</v>
      </c>
      <c r="P116" s="321"/>
      <c r="Q116" s="321"/>
      <c r="R116" s="321" t="e">
        <f>IF(AND(J116=0,C116&gt;=設定シート!E$85,C116&lt;=設定シート!G$85),1,0)</f>
        <v>#REF!</v>
      </c>
    </row>
    <row r="117" spans="1:18" ht="15" customHeight="1">
      <c r="B117" s="153">
        <v>9</v>
      </c>
      <c r="C117" s="153" t="e">
        <f>'報告書（事業主控）'!#REF!</f>
        <v>#REF!</v>
      </c>
      <c r="E117" s="153" t="e">
        <f>'報告書（事業主控）'!#REF!</f>
        <v>#REF!</v>
      </c>
      <c r="F117" s="153" t="e">
        <f>'報告書（事業主控）'!#REF!</f>
        <v>#REF!</v>
      </c>
      <c r="G117" s="231" t="str">
        <f>IF(ISERROR(VLOOKUP(E117,労務比率,'報告書（事業主控）'!#REF!,FALSE)),"",VLOOKUP(E117,労務比率,'報告書（事業主控）'!#REF!,FALSE))</f>
        <v/>
      </c>
      <c r="H117" s="231" t="str">
        <f>IF(ISERROR(VLOOKUP(E117,労務比率,'報告書（事業主控）'!#REF!+1,FALSE)),"",VLOOKUP(E117,労務比率,'報告書（事業主控）'!#REF!+1,FALSE))</f>
        <v/>
      </c>
      <c r="I117" s="153" t="e">
        <f>'報告書（事業主控）'!#REF!</f>
        <v>#REF!</v>
      </c>
      <c r="J117" s="153" t="e">
        <f>'報告書（事業主控）'!#REF!</f>
        <v>#REF!</v>
      </c>
      <c r="K117" s="153" t="e">
        <f>'報告書（事業主控）'!#REF!</f>
        <v>#REF!</v>
      </c>
      <c r="L117" s="317">
        <f t="shared" si="26"/>
        <v>0</v>
      </c>
      <c r="M117" s="231">
        <f t="shared" si="22"/>
        <v>0</v>
      </c>
      <c r="N117" s="321" t="e">
        <f t="shared" si="27"/>
        <v>#REF!</v>
      </c>
      <c r="O117" s="320" t="e">
        <f t="shared" si="25"/>
        <v>#REF!</v>
      </c>
      <c r="P117" s="321"/>
      <c r="Q117" s="321"/>
      <c r="R117" s="321" t="e">
        <f>IF(AND(J117=0,C117&gt;=設定シート!E$85,C117&lt;=設定シート!G$85),1,0)</f>
        <v>#REF!</v>
      </c>
    </row>
    <row r="118" spans="1:18" ht="15" customHeight="1">
      <c r="A118" s="153">
        <v>9</v>
      </c>
      <c r="B118" s="153">
        <v>1</v>
      </c>
      <c r="C118" s="153" t="e">
        <f>'報告書（事業主控）'!#REF!</f>
        <v>#REF!</v>
      </c>
      <c r="E118" s="153" t="e">
        <f>'報告書（事業主控）'!#REF!</f>
        <v>#REF!</v>
      </c>
      <c r="F118" s="153" t="e">
        <f>'報告書（事業主控）'!#REF!</f>
        <v>#REF!</v>
      </c>
      <c r="G118" s="231" t="str">
        <f>IF(ISERROR(VLOOKUP(E118,労務比率,'報告書（事業主控）'!#REF!,FALSE)),"",VLOOKUP(E118,労務比率,'報告書（事業主控）'!#REF!,FALSE))</f>
        <v/>
      </c>
      <c r="H118" s="231" t="str">
        <f>IF(ISERROR(VLOOKUP(E118,労務比率,'報告書（事業主控）'!#REF!+1,FALSE)),"",VLOOKUP(E118,労務比率,'報告書（事業主控）'!#REF!+1,FALSE))</f>
        <v/>
      </c>
      <c r="I118" s="153" t="e">
        <f>'報告書（事業主控）'!#REF!</f>
        <v>#REF!</v>
      </c>
      <c r="J118" s="153" t="e">
        <f>'報告書（事業主控）'!#REF!</f>
        <v>#REF!</v>
      </c>
      <c r="K118" s="153" t="e">
        <f>'報告書（事業主控）'!#REF!</f>
        <v>#REF!</v>
      </c>
      <c r="L118" s="317">
        <f t="shared" si="26"/>
        <v>0</v>
      </c>
      <c r="M118" s="231">
        <f t="shared" si="22"/>
        <v>0</v>
      </c>
      <c r="N118" s="321" t="e">
        <f t="shared" si="27"/>
        <v>#REF!</v>
      </c>
      <c r="O118" s="320" t="e">
        <f t="shared" si="25"/>
        <v>#REF!</v>
      </c>
      <c r="P118" s="321">
        <f>INT(SUMIF(O118:O126,0,I118:I126)*105/108)</f>
        <v>0</v>
      </c>
      <c r="Q118" s="324">
        <f>INT(P118*IF(COUNTIF(R118:R126,1)=0,0,SUMIF(R118:R126,1,G118:G126)/COUNTIF(R118:R126,1))/100)</f>
        <v>0</v>
      </c>
      <c r="R118" s="321" t="e">
        <f>IF(AND(J118=0,C118&gt;=設定シート!E$85,C118&lt;=設定シート!G$85),1,0)</f>
        <v>#REF!</v>
      </c>
    </row>
    <row r="119" spans="1:18" ht="15" customHeight="1">
      <c r="B119" s="153">
        <v>2</v>
      </c>
      <c r="C119" s="153" t="e">
        <f>'報告書（事業主控）'!#REF!</f>
        <v>#REF!</v>
      </c>
      <c r="E119" s="153" t="e">
        <f>'報告書（事業主控）'!#REF!</f>
        <v>#REF!</v>
      </c>
      <c r="F119" s="153" t="e">
        <f>'報告書（事業主控）'!#REF!</f>
        <v>#REF!</v>
      </c>
      <c r="G119" s="231" t="str">
        <f>IF(ISERROR(VLOOKUP(E119,労務比率,'報告書（事業主控）'!#REF!,FALSE)),"",VLOOKUP(E119,労務比率,'報告書（事業主控）'!#REF!,FALSE))</f>
        <v/>
      </c>
      <c r="H119" s="231" t="str">
        <f>IF(ISERROR(VLOOKUP(E119,労務比率,'報告書（事業主控）'!#REF!+1,FALSE)),"",VLOOKUP(E119,労務比率,'報告書（事業主控）'!#REF!+1,FALSE))</f>
        <v/>
      </c>
      <c r="I119" s="153" t="e">
        <f>'報告書（事業主控）'!#REF!</f>
        <v>#REF!</v>
      </c>
      <c r="J119" s="153" t="e">
        <f>'報告書（事業主控）'!#REF!</f>
        <v>#REF!</v>
      </c>
      <c r="K119" s="153" t="e">
        <f>'報告書（事業主控）'!#REF!</f>
        <v>#REF!</v>
      </c>
      <c r="L119" s="317">
        <f t="shared" si="26"/>
        <v>0</v>
      </c>
      <c r="M119" s="231">
        <f t="shared" si="22"/>
        <v>0</v>
      </c>
      <c r="N119" s="321" t="e">
        <f t="shared" si="27"/>
        <v>#REF!</v>
      </c>
      <c r="O119" s="320" t="e">
        <f t="shared" si="25"/>
        <v>#REF!</v>
      </c>
      <c r="P119" s="321"/>
      <c r="Q119" s="321"/>
      <c r="R119" s="321" t="e">
        <f>IF(AND(J119=0,C119&gt;=設定シート!E$85,C119&lt;=設定シート!G$85),1,0)</f>
        <v>#REF!</v>
      </c>
    </row>
    <row r="120" spans="1:18" ht="15" customHeight="1">
      <c r="B120" s="153">
        <v>3</v>
      </c>
      <c r="C120" s="153" t="e">
        <f>'報告書（事業主控）'!#REF!</f>
        <v>#REF!</v>
      </c>
      <c r="E120" s="153" t="e">
        <f>'報告書（事業主控）'!#REF!</f>
        <v>#REF!</v>
      </c>
      <c r="F120" s="153" t="e">
        <f>'報告書（事業主控）'!#REF!</f>
        <v>#REF!</v>
      </c>
      <c r="G120" s="231" t="str">
        <f>IF(ISERROR(VLOOKUP(E120,労務比率,'報告書（事業主控）'!#REF!,FALSE)),"",VLOOKUP(E120,労務比率,'報告書（事業主控）'!#REF!,FALSE))</f>
        <v/>
      </c>
      <c r="H120" s="231" t="str">
        <f>IF(ISERROR(VLOOKUP(E120,労務比率,'報告書（事業主控）'!#REF!+1,FALSE)),"",VLOOKUP(E120,労務比率,'報告書（事業主控）'!#REF!+1,FALSE))</f>
        <v/>
      </c>
      <c r="I120" s="153" t="e">
        <f>'報告書（事業主控）'!#REF!</f>
        <v>#REF!</v>
      </c>
      <c r="J120" s="153" t="e">
        <f>'報告書（事業主控）'!#REF!</f>
        <v>#REF!</v>
      </c>
      <c r="K120" s="153" t="e">
        <f>'報告書（事業主控）'!#REF!</f>
        <v>#REF!</v>
      </c>
      <c r="L120" s="317">
        <f t="shared" si="26"/>
        <v>0</v>
      </c>
      <c r="M120" s="231">
        <f t="shared" ref="M120:M183" si="28">IF(ISERROR(L120*H120),0,L120*H120)</f>
        <v>0</v>
      </c>
      <c r="N120" s="321" t="e">
        <f t="shared" si="27"/>
        <v>#REF!</v>
      </c>
      <c r="O120" s="320" t="e">
        <f t="shared" si="25"/>
        <v>#REF!</v>
      </c>
      <c r="P120" s="321"/>
      <c r="Q120" s="321"/>
      <c r="R120" s="321" t="e">
        <f>IF(AND(J120=0,C120&gt;=設定シート!E$85,C120&lt;=設定シート!G$85),1,0)</f>
        <v>#REF!</v>
      </c>
    </row>
    <row r="121" spans="1:18" ht="15" customHeight="1">
      <c r="B121" s="153">
        <v>4</v>
      </c>
      <c r="C121" s="153" t="e">
        <f>'報告書（事業主控）'!#REF!</f>
        <v>#REF!</v>
      </c>
      <c r="E121" s="153" t="e">
        <f>'報告書（事業主控）'!#REF!</f>
        <v>#REF!</v>
      </c>
      <c r="F121" s="153" t="e">
        <f>'報告書（事業主控）'!#REF!</f>
        <v>#REF!</v>
      </c>
      <c r="G121" s="231" t="str">
        <f>IF(ISERROR(VLOOKUP(E121,労務比率,'報告書（事業主控）'!#REF!,FALSE)),"",VLOOKUP(E121,労務比率,'報告書（事業主控）'!#REF!,FALSE))</f>
        <v/>
      </c>
      <c r="H121" s="231" t="str">
        <f>IF(ISERROR(VLOOKUP(E121,労務比率,'報告書（事業主控）'!#REF!+1,FALSE)),"",VLOOKUP(E121,労務比率,'報告書（事業主控）'!#REF!+1,FALSE))</f>
        <v/>
      </c>
      <c r="I121" s="153" t="e">
        <f>'報告書（事業主控）'!#REF!</f>
        <v>#REF!</v>
      </c>
      <c r="J121" s="153" t="e">
        <f>'報告書（事業主控）'!#REF!</f>
        <v>#REF!</v>
      </c>
      <c r="K121" s="153" t="e">
        <f>'報告書（事業主控）'!#REF!</f>
        <v>#REF!</v>
      </c>
      <c r="L121" s="317">
        <f t="shared" si="26"/>
        <v>0</v>
      </c>
      <c r="M121" s="231">
        <f t="shared" si="28"/>
        <v>0</v>
      </c>
      <c r="N121" s="321" t="e">
        <f t="shared" si="27"/>
        <v>#REF!</v>
      </c>
      <c r="O121" s="320" t="e">
        <f t="shared" si="25"/>
        <v>#REF!</v>
      </c>
      <c r="P121" s="321"/>
      <c r="Q121" s="321"/>
      <c r="R121" s="321" t="e">
        <f>IF(AND(J121=0,C121&gt;=設定シート!E$85,C121&lt;=設定シート!G$85),1,0)</f>
        <v>#REF!</v>
      </c>
    </row>
    <row r="122" spans="1:18" ht="15" customHeight="1">
      <c r="B122" s="153">
        <v>5</v>
      </c>
      <c r="C122" s="153" t="e">
        <f>'報告書（事業主控）'!#REF!</f>
        <v>#REF!</v>
      </c>
      <c r="E122" s="153" t="e">
        <f>'報告書（事業主控）'!#REF!</f>
        <v>#REF!</v>
      </c>
      <c r="F122" s="153" t="e">
        <f>'報告書（事業主控）'!#REF!</f>
        <v>#REF!</v>
      </c>
      <c r="G122" s="231" t="str">
        <f>IF(ISERROR(VLOOKUP(E122,労務比率,'報告書（事業主控）'!#REF!,FALSE)),"",VLOOKUP(E122,労務比率,'報告書（事業主控）'!#REF!,FALSE))</f>
        <v/>
      </c>
      <c r="H122" s="231" t="str">
        <f>IF(ISERROR(VLOOKUP(E122,労務比率,'報告書（事業主控）'!#REF!+1,FALSE)),"",VLOOKUP(E122,労務比率,'報告書（事業主控）'!#REF!+1,FALSE))</f>
        <v/>
      </c>
      <c r="I122" s="153" t="e">
        <f>'報告書（事業主控）'!#REF!</f>
        <v>#REF!</v>
      </c>
      <c r="J122" s="153" t="e">
        <f>'報告書（事業主控）'!#REF!</f>
        <v>#REF!</v>
      </c>
      <c r="K122" s="153" t="e">
        <f>'報告書（事業主控）'!#REF!</f>
        <v>#REF!</v>
      </c>
      <c r="L122" s="317">
        <f t="shared" si="26"/>
        <v>0</v>
      </c>
      <c r="M122" s="231">
        <f t="shared" si="28"/>
        <v>0</v>
      </c>
      <c r="N122" s="321" t="e">
        <f t="shared" si="27"/>
        <v>#REF!</v>
      </c>
      <c r="O122" s="320" t="e">
        <f t="shared" si="25"/>
        <v>#REF!</v>
      </c>
      <c r="P122" s="321"/>
      <c r="Q122" s="321"/>
      <c r="R122" s="321" t="e">
        <f>IF(AND(J122=0,C122&gt;=設定シート!E$85,C122&lt;=設定シート!G$85),1,0)</f>
        <v>#REF!</v>
      </c>
    </row>
    <row r="123" spans="1:18" ht="15" customHeight="1">
      <c r="B123" s="153">
        <v>6</v>
      </c>
      <c r="C123" s="153" t="e">
        <f>'報告書（事業主控）'!#REF!</f>
        <v>#REF!</v>
      </c>
      <c r="E123" s="153" t="e">
        <f>'報告書（事業主控）'!#REF!</f>
        <v>#REF!</v>
      </c>
      <c r="F123" s="153" t="e">
        <f>'報告書（事業主控）'!#REF!</f>
        <v>#REF!</v>
      </c>
      <c r="G123" s="231" t="str">
        <f>IF(ISERROR(VLOOKUP(E123,労務比率,'報告書（事業主控）'!#REF!,FALSE)),"",VLOOKUP(E123,労務比率,'報告書（事業主控）'!#REF!,FALSE))</f>
        <v/>
      </c>
      <c r="H123" s="231" t="str">
        <f>IF(ISERROR(VLOOKUP(E123,労務比率,'報告書（事業主控）'!#REF!+1,FALSE)),"",VLOOKUP(E123,労務比率,'報告書（事業主控）'!#REF!+1,FALSE))</f>
        <v/>
      </c>
      <c r="I123" s="153" t="e">
        <f>'報告書（事業主控）'!#REF!</f>
        <v>#REF!</v>
      </c>
      <c r="J123" s="153" t="e">
        <f>'報告書（事業主控）'!#REF!</f>
        <v>#REF!</v>
      </c>
      <c r="K123" s="153" t="e">
        <f>'報告書（事業主控）'!#REF!</f>
        <v>#REF!</v>
      </c>
      <c r="L123" s="317">
        <f t="shared" si="26"/>
        <v>0</v>
      </c>
      <c r="M123" s="231">
        <f t="shared" si="28"/>
        <v>0</v>
      </c>
      <c r="N123" s="321" t="e">
        <f t="shared" si="27"/>
        <v>#REF!</v>
      </c>
      <c r="O123" s="320" t="e">
        <f t="shared" si="25"/>
        <v>#REF!</v>
      </c>
      <c r="P123" s="321"/>
      <c r="Q123" s="321"/>
      <c r="R123" s="321" t="e">
        <f>IF(AND(J123=0,C123&gt;=設定シート!E$85,C123&lt;=設定シート!G$85),1,0)</f>
        <v>#REF!</v>
      </c>
    </row>
    <row r="124" spans="1:18" ht="15" customHeight="1">
      <c r="B124" s="153">
        <v>7</v>
      </c>
      <c r="C124" s="153" t="e">
        <f>'報告書（事業主控）'!#REF!</f>
        <v>#REF!</v>
      </c>
      <c r="E124" s="153" t="e">
        <f>'報告書（事業主控）'!#REF!</f>
        <v>#REF!</v>
      </c>
      <c r="F124" s="153" t="e">
        <f>'報告書（事業主控）'!#REF!</f>
        <v>#REF!</v>
      </c>
      <c r="G124" s="231" t="str">
        <f>IF(ISERROR(VLOOKUP(E124,労務比率,'報告書（事業主控）'!#REF!,FALSE)),"",VLOOKUP(E124,労務比率,'報告書（事業主控）'!#REF!,FALSE))</f>
        <v/>
      </c>
      <c r="H124" s="231" t="str">
        <f>IF(ISERROR(VLOOKUP(E124,労務比率,'報告書（事業主控）'!#REF!+1,FALSE)),"",VLOOKUP(E124,労務比率,'報告書（事業主控）'!#REF!+1,FALSE))</f>
        <v/>
      </c>
      <c r="I124" s="153" t="e">
        <f>'報告書（事業主控）'!#REF!</f>
        <v>#REF!</v>
      </c>
      <c r="J124" s="153" t="e">
        <f>'報告書（事業主控）'!#REF!</f>
        <v>#REF!</v>
      </c>
      <c r="K124" s="153" t="e">
        <f>'報告書（事業主控）'!#REF!</f>
        <v>#REF!</v>
      </c>
      <c r="L124" s="317">
        <f t="shared" si="26"/>
        <v>0</v>
      </c>
      <c r="M124" s="231">
        <f t="shared" si="28"/>
        <v>0</v>
      </c>
      <c r="N124" s="321" t="e">
        <f t="shared" si="27"/>
        <v>#REF!</v>
      </c>
      <c r="O124" s="320" t="e">
        <f t="shared" si="25"/>
        <v>#REF!</v>
      </c>
      <c r="P124" s="321"/>
      <c r="Q124" s="321"/>
      <c r="R124" s="321" t="e">
        <f>IF(AND(J124=0,C124&gt;=設定シート!E$85,C124&lt;=設定シート!G$85),1,0)</f>
        <v>#REF!</v>
      </c>
    </row>
    <row r="125" spans="1:18" ht="15" customHeight="1">
      <c r="B125" s="153">
        <v>8</v>
      </c>
      <c r="C125" s="153" t="e">
        <f>'報告書（事業主控）'!#REF!</f>
        <v>#REF!</v>
      </c>
      <c r="E125" s="153" t="e">
        <f>'報告書（事業主控）'!#REF!</f>
        <v>#REF!</v>
      </c>
      <c r="F125" s="153" t="e">
        <f>'報告書（事業主控）'!#REF!</f>
        <v>#REF!</v>
      </c>
      <c r="G125" s="231" t="str">
        <f>IF(ISERROR(VLOOKUP(E125,労務比率,'報告書（事業主控）'!#REF!,FALSE)),"",VLOOKUP(E125,労務比率,'報告書（事業主控）'!#REF!,FALSE))</f>
        <v/>
      </c>
      <c r="H125" s="231" t="str">
        <f>IF(ISERROR(VLOOKUP(E125,労務比率,'報告書（事業主控）'!#REF!+1,FALSE)),"",VLOOKUP(E125,労務比率,'報告書（事業主控）'!#REF!+1,FALSE))</f>
        <v/>
      </c>
      <c r="I125" s="153" t="e">
        <f>'報告書（事業主控）'!#REF!</f>
        <v>#REF!</v>
      </c>
      <c r="J125" s="153" t="e">
        <f>'報告書（事業主控）'!#REF!</f>
        <v>#REF!</v>
      </c>
      <c r="K125" s="153" t="e">
        <f>'報告書（事業主控）'!#REF!</f>
        <v>#REF!</v>
      </c>
      <c r="L125" s="317">
        <f t="shared" si="26"/>
        <v>0</v>
      </c>
      <c r="M125" s="231">
        <f t="shared" si="28"/>
        <v>0</v>
      </c>
      <c r="N125" s="321" t="e">
        <f t="shared" si="27"/>
        <v>#REF!</v>
      </c>
      <c r="O125" s="320" t="e">
        <f t="shared" si="25"/>
        <v>#REF!</v>
      </c>
      <c r="P125" s="321"/>
      <c r="Q125" s="321"/>
      <c r="R125" s="321" t="e">
        <f>IF(AND(J125=0,C125&gt;=設定シート!E$85,C125&lt;=設定シート!G$85),1,0)</f>
        <v>#REF!</v>
      </c>
    </row>
    <row r="126" spans="1:18" ht="15" customHeight="1">
      <c r="B126" s="153">
        <v>9</v>
      </c>
      <c r="C126" s="153" t="e">
        <f>'報告書（事業主控）'!#REF!</f>
        <v>#REF!</v>
      </c>
      <c r="E126" s="153" t="e">
        <f>'報告書（事業主控）'!#REF!</f>
        <v>#REF!</v>
      </c>
      <c r="F126" s="153" t="e">
        <f>'報告書（事業主控）'!#REF!</f>
        <v>#REF!</v>
      </c>
      <c r="G126" s="231" t="str">
        <f>IF(ISERROR(VLOOKUP(E126,労務比率,'報告書（事業主控）'!#REF!,FALSE)),"",VLOOKUP(E126,労務比率,'報告書（事業主控）'!#REF!,FALSE))</f>
        <v/>
      </c>
      <c r="H126" s="231" t="str">
        <f>IF(ISERROR(VLOOKUP(E126,労務比率,'報告書（事業主控）'!#REF!+1,FALSE)),"",VLOOKUP(E126,労務比率,'報告書（事業主控）'!#REF!+1,FALSE))</f>
        <v/>
      </c>
      <c r="I126" s="153" t="e">
        <f>'報告書（事業主控）'!#REF!</f>
        <v>#REF!</v>
      </c>
      <c r="J126" s="153" t="e">
        <f>'報告書（事業主控）'!#REF!</f>
        <v>#REF!</v>
      </c>
      <c r="K126" s="153" t="e">
        <f>'報告書（事業主控）'!#REF!</f>
        <v>#REF!</v>
      </c>
      <c r="L126" s="317">
        <f t="shared" si="26"/>
        <v>0</v>
      </c>
      <c r="M126" s="231">
        <f t="shared" si="28"/>
        <v>0</v>
      </c>
      <c r="N126" s="321" t="e">
        <f t="shared" si="27"/>
        <v>#REF!</v>
      </c>
      <c r="O126" s="320" t="e">
        <f t="shared" si="25"/>
        <v>#REF!</v>
      </c>
      <c r="P126" s="321"/>
      <c r="Q126" s="321"/>
      <c r="R126" s="321" t="e">
        <f>IF(AND(J126=0,C126&gt;=設定シート!E$85,C126&lt;=設定シート!G$85),1,0)</f>
        <v>#REF!</v>
      </c>
    </row>
    <row r="127" spans="1:18" ht="15" customHeight="1">
      <c r="A127" s="153">
        <v>10</v>
      </c>
      <c r="B127" s="153">
        <v>1</v>
      </c>
      <c r="C127" s="153" t="e">
        <f>'報告書（事業主控）'!#REF!</f>
        <v>#REF!</v>
      </c>
      <c r="E127" s="153" t="e">
        <f>'報告書（事業主控）'!#REF!</f>
        <v>#REF!</v>
      </c>
      <c r="F127" s="153" t="e">
        <f>'報告書（事業主控）'!#REF!</f>
        <v>#REF!</v>
      </c>
      <c r="G127" s="231" t="str">
        <f>IF(ISERROR(VLOOKUP(E127,労務比率,'報告書（事業主控）'!#REF!,FALSE)),"",VLOOKUP(E127,労務比率,'報告書（事業主控）'!#REF!,FALSE))</f>
        <v/>
      </c>
      <c r="H127" s="231" t="str">
        <f>IF(ISERROR(VLOOKUP(E127,労務比率,'報告書（事業主控）'!#REF!+1,FALSE)),"",VLOOKUP(E127,労務比率,'報告書（事業主控）'!#REF!+1,FALSE))</f>
        <v/>
      </c>
      <c r="I127" s="153" t="e">
        <f>'報告書（事業主控）'!#REF!</f>
        <v>#REF!</v>
      </c>
      <c r="J127" s="153" t="e">
        <f>'報告書（事業主控）'!#REF!</f>
        <v>#REF!</v>
      </c>
      <c r="K127" s="153" t="e">
        <f>'報告書（事業主控）'!#REF!</f>
        <v>#REF!</v>
      </c>
      <c r="L127" s="317">
        <f t="shared" si="26"/>
        <v>0</v>
      </c>
      <c r="M127" s="231">
        <f t="shared" si="28"/>
        <v>0</v>
      </c>
      <c r="N127" s="321" t="e">
        <f t="shared" si="27"/>
        <v>#REF!</v>
      </c>
      <c r="O127" s="320" t="e">
        <f t="shared" si="25"/>
        <v>#REF!</v>
      </c>
      <c r="P127" s="321">
        <f>INT(SUMIF(O127:O135,0,I127:I135)*105/108)</f>
        <v>0</v>
      </c>
      <c r="Q127" s="324">
        <f>INT(P127*IF(COUNTIF(R127:R135,1)=0,0,SUMIF(R127:R135,1,G127:G135)/COUNTIF(R127:R135,1))/100)</f>
        <v>0</v>
      </c>
      <c r="R127" s="321" t="e">
        <f>IF(AND(J127=0,C127&gt;=設定シート!E$85,C127&lt;=設定シート!G$85),1,0)</f>
        <v>#REF!</v>
      </c>
    </row>
    <row r="128" spans="1:18" ht="15" customHeight="1">
      <c r="B128" s="153">
        <v>2</v>
      </c>
      <c r="C128" s="153" t="e">
        <f>'報告書（事業主控）'!#REF!</f>
        <v>#REF!</v>
      </c>
      <c r="E128" s="153" t="e">
        <f>'報告書（事業主控）'!#REF!</f>
        <v>#REF!</v>
      </c>
      <c r="F128" s="153" t="e">
        <f>'報告書（事業主控）'!#REF!</f>
        <v>#REF!</v>
      </c>
      <c r="G128" s="231" t="str">
        <f>IF(ISERROR(VLOOKUP(E128,労務比率,'報告書（事業主控）'!#REF!,FALSE)),"",VLOOKUP(E128,労務比率,'報告書（事業主控）'!#REF!,FALSE))</f>
        <v/>
      </c>
      <c r="H128" s="231" t="str">
        <f>IF(ISERROR(VLOOKUP(E128,労務比率,'報告書（事業主控）'!#REF!+1,FALSE)),"",VLOOKUP(E128,労務比率,'報告書（事業主控）'!#REF!+1,FALSE))</f>
        <v/>
      </c>
      <c r="I128" s="153" t="e">
        <f>'報告書（事業主控）'!#REF!</f>
        <v>#REF!</v>
      </c>
      <c r="J128" s="153" t="e">
        <f>'報告書（事業主控）'!#REF!</f>
        <v>#REF!</v>
      </c>
      <c r="K128" s="153" t="e">
        <f>'報告書（事業主控）'!#REF!</f>
        <v>#REF!</v>
      </c>
      <c r="L128" s="317">
        <f t="shared" si="26"/>
        <v>0</v>
      </c>
      <c r="M128" s="231">
        <f t="shared" si="28"/>
        <v>0</v>
      </c>
      <c r="N128" s="321" t="e">
        <f t="shared" si="27"/>
        <v>#REF!</v>
      </c>
      <c r="O128" s="320" t="e">
        <f t="shared" si="25"/>
        <v>#REF!</v>
      </c>
      <c r="P128" s="321"/>
      <c r="Q128" s="321"/>
      <c r="R128" s="321" t="e">
        <f>IF(AND(J128=0,C128&gt;=設定シート!E$85,C128&lt;=設定シート!G$85),1,0)</f>
        <v>#REF!</v>
      </c>
    </row>
    <row r="129" spans="1:18" ht="15" customHeight="1">
      <c r="B129" s="153">
        <v>3</v>
      </c>
      <c r="C129" s="153" t="e">
        <f>'報告書（事業主控）'!#REF!</f>
        <v>#REF!</v>
      </c>
      <c r="E129" s="153" t="e">
        <f>'報告書（事業主控）'!#REF!</f>
        <v>#REF!</v>
      </c>
      <c r="F129" s="153" t="e">
        <f>'報告書（事業主控）'!#REF!</f>
        <v>#REF!</v>
      </c>
      <c r="G129" s="231" t="str">
        <f>IF(ISERROR(VLOOKUP(E129,労務比率,'報告書（事業主控）'!#REF!,FALSE)),"",VLOOKUP(E129,労務比率,'報告書（事業主控）'!#REF!,FALSE))</f>
        <v/>
      </c>
      <c r="H129" s="231" t="str">
        <f>IF(ISERROR(VLOOKUP(E129,労務比率,'報告書（事業主控）'!#REF!+1,FALSE)),"",VLOOKUP(E129,労務比率,'報告書（事業主控）'!#REF!+1,FALSE))</f>
        <v/>
      </c>
      <c r="I129" s="153" t="e">
        <f>'報告書（事業主控）'!#REF!</f>
        <v>#REF!</v>
      </c>
      <c r="J129" s="153" t="e">
        <f>'報告書（事業主控）'!#REF!</f>
        <v>#REF!</v>
      </c>
      <c r="K129" s="153" t="e">
        <f>'報告書（事業主控）'!#REF!</f>
        <v>#REF!</v>
      </c>
      <c r="L129" s="317">
        <f t="shared" si="26"/>
        <v>0</v>
      </c>
      <c r="M129" s="231">
        <f t="shared" si="28"/>
        <v>0</v>
      </c>
      <c r="N129" s="321" t="e">
        <f t="shared" si="27"/>
        <v>#REF!</v>
      </c>
      <c r="O129" s="320" t="e">
        <f t="shared" si="25"/>
        <v>#REF!</v>
      </c>
      <c r="P129" s="321"/>
      <c r="Q129" s="321"/>
      <c r="R129" s="321" t="e">
        <f>IF(AND(J129=0,C129&gt;=設定シート!E$85,C129&lt;=設定シート!G$85),1,0)</f>
        <v>#REF!</v>
      </c>
    </row>
    <row r="130" spans="1:18" ht="15" customHeight="1">
      <c r="B130" s="153">
        <v>4</v>
      </c>
      <c r="C130" s="153" t="e">
        <f>'報告書（事業主控）'!#REF!</f>
        <v>#REF!</v>
      </c>
      <c r="E130" s="153" t="e">
        <f>'報告書（事業主控）'!#REF!</f>
        <v>#REF!</v>
      </c>
      <c r="F130" s="153" t="e">
        <f>'報告書（事業主控）'!#REF!</f>
        <v>#REF!</v>
      </c>
      <c r="G130" s="231" t="str">
        <f>IF(ISERROR(VLOOKUP(E130,労務比率,'報告書（事業主控）'!#REF!,FALSE)),"",VLOOKUP(E130,労務比率,'報告書（事業主控）'!#REF!,FALSE))</f>
        <v/>
      </c>
      <c r="H130" s="231" t="str">
        <f>IF(ISERROR(VLOOKUP(E130,労務比率,'報告書（事業主控）'!#REF!+1,FALSE)),"",VLOOKUP(E130,労務比率,'報告書（事業主控）'!#REF!+1,FALSE))</f>
        <v/>
      </c>
      <c r="I130" s="153" t="e">
        <f>'報告書（事業主控）'!#REF!</f>
        <v>#REF!</v>
      </c>
      <c r="J130" s="153" t="e">
        <f>'報告書（事業主控）'!#REF!</f>
        <v>#REF!</v>
      </c>
      <c r="K130" s="153" t="e">
        <f>'報告書（事業主控）'!#REF!</f>
        <v>#REF!</v>
      </c>
      <c r="L130" s="317">
        <f t="shared" si="26"/>
        <v>0</v>
      </c>
      <c r="M130" s="231">
        <f t="shared" si="28"/>
        <v>0</v>
      </c>
      <c r="N130" s="321" t="e">
        <f t="shared" si="27"/>
        <v>#REF!</v>
      </c>
      <c r="O130" s="320" t="e">
        <f t="shared" si="25"/>
        <v>#REF!</v>
      </c>
      <c r="P130" s="321"/>
      <c r="Q130" s="321"/>
      <c r="R130" s="321" t="e">
        <f>IF(AND(J130=0,C130&gt;=設定シート!E$85,C130&lt;=設定シート!G$85),1,0)</f>
        <v>#REF!</v>
      </c>
    </row>
    <row r="131" spans="1:18" ht="15" customHeight="1">
      <c r="B131" s="153">
        <v>5</v>
      </c>
      <c r="C131" s="153" t="e">
        <f>'報告書（事業主控）'!#REF!</f>
        <v>#REF!</v>
      </c>
      <c r="E131" s="153" t="e">
        <f>'報告書（事業主控）'!#REF!</f>
        <v>#REF!</v>
      </c>
      <c r="F131" s="153" t="e">
        <f>'報告書（事業主控）'!#REF!</f>
        <v>#REF!</v>
      </c>
      <c r="G131" s="231" t="str">
        <f>IF(ISERROR(VLOOKUP(E131,労務比率,'報告書（事業主控）'!#REF!,FALSE)),"",VLOOKUP(E131,労務比率,'報告書（事業主控）'!#REF!,FALSE))</f>
        <v/>
      </c>
      <c r="H131" s="231" t="str">
        <f>IF(ISERROR(VLOOKUP(E131,労務比率,'報告書（事業主控）'!#REF!+1,FALSE)),"",VLOOKUP(E131,労務比率,'報告書（事業主控）'!#REF!+1,FALSE))</f>
        <v/>
      </c>
      <c r="I131" s="153" t="e">
        <f>'報告書（事業主控）'!#REF!</f>
        <v>#REF!</v>
      </c>
      <c r="J131" s="153" t="e">
        <f>'報告書（事業主控）'!#REF!</f>
        <v>#REF!</v>
      </c>
      <c r="K131" s="153" t="e">
        <f>'報告書（事業主控）'!#REF!</f>
        <v>#REF!</v>
      </c>
      <c r="L131" s="317">
        <f t="shared" si="26"/>
        <v>0</v>
      </c>
      <c r="M131" s="231">
        <f t="shared" si="28"/>
        <v>0</v>
      </c>
      <c r="N131" s="321" t="e">
        <f t="shared" si="27"/>
        <v>#REF!</v>
      </c>
      <c r="O131" s="320" t="e">
        <f t="shared" si="25"/>
        <v>#REF!</v>
      </c>
      <c r="P131" s="321"/>
      <c r="Q131" s="321"/>
      <c r="R131" s="321" t="e">
        <f>IF(AND(J131=0,C131&gt;=設定シート!E$85,C131&lt;=設定シート!G$85),1,0)</f>
        <v>#REF!</v>
      </c>
    </row>
    <row r="132" spans="1:18" ht="15" customHeight="1">
      <c r="B132" s="153">
        <v>6</v>
      </c>
      <c r="C132" s="153" t="e">
        <f>'報告書（事業主控）'!#REF!</f>
        <v>#REF!</v>
      </c>
      <c r="E132" s="153" t="e">
        <f>'報告書（事業主控）'!#REF!</f>
        <v>#REF!</v>
      </c>
      <c r="F132" s="153" t="e">
        <f>'報告書（事業主控）'!#REF!</f>
        <v>#REF!</v>
      </c>
      <c r="G132" s="231" t="str">
        <f>IF(ISERROR(VLOOKUP(E132,労務比率,'報告書（事業主控）'!#REF!,FALSE)),"",VLOOKUP(E132,労務比率,'報告書（事業主控）'!#REF!,FALSE))</f>
        <v/>
      </c>
      <c r="H132" s="231" t="str">
        <f>IF(ISERROR(VLOOKUP(E132,労務比率,'報告書（事業主控）'!#REF!+1,FALSE)),"",VLOOKUP(E132,労務比率,'報告書（事業主控）'!#REF!+1,FALSE))</f>
        <v/>
      </c>
      <c r="I132" s="153" t="e">
        <f>'報告書（事業主控）'!#REF!</f>
        <v>#REF!</v>
      </c>
      <c r="J132" s="153" t="e">
        <f>'報告書（事業主控）'!#REF!</f>
        <v>#REF!</v>
      </c>
      <c r="K132" s="153" t="e">
        <f>'報告書（事業主控）'!#REF!</f>
        <v>#REF!</v>
      </c>
      <c r="L132" s="317">
        <f t="shared" si="26"/>
        <v>0</v>
      </c>
      <c r="M132" s="231">
        <f t="shared" si="28"/>
        <v>0</v>
      </c>
      <c r="N132" s="321" t="e">
        <f t="shared" si="27"/>
        <v>#REF!</v>
      </c>
      <c r="O132" s="320" t="e">
        <f t="shared" si="25"/>
        <v>#REF!</v>
      </c>
      <c r="P132" s="321"/>
      <c r="Q132" s="321"/>
      <c r="R132" s="321" t="e">
        <f>IF(AND(J132=0,C132&gt;=設定シート!E$85,C132&lt;=設定シート!G$85),1,0)</f>
        <v>#REF!</v>
      </c>
    </row>
    <row r="133" spans="1:18" ht="15" customHeight="1">
      <c r="B133" s="153">
        <v>7</v>
      </c>
      <c r="C133" s="153" t="e">
        <f>'報告書（事業主控）'!#REF!</f>
        <v>#REF!</v>
      </c>
      <c r="E133" s="153" t="e">
        <f>'報告書（事業主控）'!#REF!</f>
        <v>#REF!</v>
      </c>
      <c r="F133" s="153" t="e">
        <f>'報告書（事業主控）'!#REF!</f>
        <v>#REF!</v>
      </c>
      <c r="G133" s="231" t="str">
        <f>IF(ISERROR(VLOOKUP(E133,労務比率,'報告書（事業主控）'!#REF!,FALSE)),"",VLOOKUP(E133,労務比率,'報告書（事業主控）'!#REF!,FALSE))</f>
        <v/>
      </c>
      <c r="H133" s="231" t="str">
        <f>IF(ISERROR(VLOOKUP(E133,労務比率,'報告書（事業主控）'!#REF!+1,FALSE)),"",VLOOKUP(E133,労務比率,'報告書（事業主控）'!#REF!+1,FALSE))</f>
        <v/>
      </c>
      <c r="I133" s="153" t="e">
        <f>'報告書（事業主控）'!#REF!</f>
        <v>#REF!</v>
      </c>
      <c r="J133" s="153" t="e">
        <f>'報告書（事業主控）'!#REF!</f>
        <v>#REF!</v>
      </c>
      <c r="K133" s="153" t="e">
        <f>'報告書（事業主控）'!#REF!</f>
        <v>#REF!</v>
      </c>
      <c r="L133" s="317">
        <f t="shared" si="26"/>
        <v>0</v>
      </c>
      <c r="M133" s="231">
        <f t="shared" si="28"/>
        <v>0</v>
      </c>
      <c r="N133" s="321" t="e">
        <f t="shared" si="27"/>
        <v>#REF!</v>
      </c>
      <c r="O133" s="320" t="e">
        <f t="shared" si="25"/>
        <v>#REF!</v>
      </c>
      <c r="P133" s="321"/>
      <c r="Q133" s="321"/>
      <c r="R133" s="321" t="e">
        <f>IF(AND(J133=0,C133&gt;=設定シート!E$85,C133&lt;=設定シート!G$85),1,0)</f>
        <v>#REF!</v>
      </c>
    </row>
    <row r="134" spans="1:18" ht="15" customHeight="1">
      <c r="B134" s="153">
        <v>8</v>
      </c>
      <c r="C134" s="153" t="e">
        <f>'報告書（事業主控）'!#REF!</f>
        <v>#REF!</v>
      </c>
      <c r="E134" s="153" t="e">
        <f>'報告書（事業主控）'!#REF!</f>
        <v>#REF!</v>
      </c>
      <c r="F134" s="153" t="e">
        <f>'報告書（事業主控）'!#REF!</f>
        <v>#REF!</v>
      </c>
      <c r="G134" s="231" t="str">
        <f>IF(ISERROR(VLOOKUP(E134,労務比率,'報告書（事業主控）'!#REF!,FALSE)),"",VLOOKUP(E134,労務比率,'報告書（事業主控）'!#REF!,FALSE))</f>
        <v/>
      </c>
      <c r="H134" s="231" t="str">
        <f>IF(ISERROR(VLOOKUP(E134,労務比率,'報告書（事業主控）'!#REF!+1,FALSE)),"",VLOOKUP(E134,労務比率,'報告書（事業主控）'!#REF!+1,FALSE))</f>
        <v/>
      </c>
      <c r="I134" s="153" t="e">
        <f>'報告書（事業主控）'!#REF!</f>
        <v>#REF!</v>
      </c>
      <c r="J134" s="153" t="e">
        <f>'報告書（事業主控）'!#REF!</f>
        <v>#REF!</v>
      </c>
      <c r="K134" s="153" t="e">
        <f>'報告書（事業主控）'!#REF!</f>
        <v>#REF!</v>
      </c>
      <c r="L134" s="317">
        <f t="shared" si="26"/>
        <v>0</v>
      </c>
      <c r="M134" s="231">
        <f t="shared" si="28"/>
        <v>0</v>
      </c>
      <c r="N134" s="321" t="e">
        <f t="shared" si="27"/>
        <v>#REF!</v>
      </c>
      <c r="O134" s="320" t="e">
        <f t="shared" si="25"/>
        <v>#REF!</v>
      </c>
      <c r="P134" s="321"/>
      <c r="Q134" s="321"/>
      <c r="R134" s="321" t="e">
        <f>IF(AND(J134=0,C134&gt;=設定シート!E$85,C134&lt;=設定シート!G$85),1,0)</f>
        <v>#REF!</v>
      </c>
    </row>
    <row r="135" spans="1:18" ht="15" customHeight="1">
      <c r="B135" s="153">
        <v>9</v>
      </c>
      <c r="C135" s="153" t="e">
        <f>'報告書（事業主控）'!#REF!</f>
        <v>#REF!</v>
      </c>
      <c r="E135" s="153" t="e">
        <f>'報告書（事業主控）'!#REF!</f>
        <v>#REF!</v>
      </c>
      <c r="F135" s="153" t="e">
        <f>'報告書（事業主控）'!#REF!</f>
        <v>#REF!</v>
      </c>
      <c r="G135" s="231" t="str">
        <f>IF(ISERROR(VLOOKUP(E135,労務比率,'報告書（事業主控）'!#REF!,FALSE)),"",VLOOKUP(E135,労務比率,'報告書（事業主控）'!#REF!,FALSE))</f>
        <v/>
      </c>
      <c r="H135" s="231" t="str">
        <f>IF(ISERROR(VLOOKUP(E135,労務比率,'報告書（事業主控）'!#REF!+1,FALSE)),"",VLOOKUP(E135,労務比率,'報告書（事業主控）'!#REF!+1,FALSE))</f>
        <v/>
      </c>
      <c r="I135" s="153" t="e">
        <f>'報告書（事業主控）'!#REF!</f>
        <v>#REF!</v>
      </c>
      <c r="J135" s="153" t="e">
        <f>'報告書（事業主控）'!#REF!</f>
        <v>#REF!</v>
      </c>
      <c r="K135" s="153" t="e">
        <f>'報告書（事業主控）'!#REF!</f>
        <v>#REF!</v>
      </c>
      <c r="L135" s="317">
        <f t="shared" si="26"/>
        <v>0</v>
      </c>
      <c r="M135" s="231">
        <f t="shared" si="28"/>
        <v>0</v>
      </c>
      <c r="N135" s="321" t="e">
        <f t="shared" si="27"/>
        <v>#REF!</v>
      </c>
      <c r="O135" s="320" t="e">
        <f t="shared" si="25"/>
        <v>#REF!</v>
      </c>
      <c r="P135" s="321"/>
      <c r="Q135" s="321"/>
      <c r="R135" s="321" t="e">
        <f>IF(AND(J135=0,C135&gt;=設定シート!E$85,C135&lt;=設定シート!G$85),1,0)</f>
        <v>#REF!</v>
      </c>
    </row>
    <row r="136" spans="1:18" ht="15" customHeight="1">
      <c r="A136" s="153">
        <v>11</v>
      </c>
      <c r="B136" s="153">
        <v>1</v>
      </c>
      <c r="C136" s="153" t="e">
        <f>'報告書（事業主控）'!#REF!</f>
        <v>#REF!</v>
      </c>
      <c r="E136" s="153" t="e">
        <f>'報告書（事業主控）'!#REF!</f>
        <v>#REF!</v>
      </c>
      <c r="F136" s="153" t="e">
        <f>'報告書（事業主控）'!#REF!</f>
        <v>#REF!</v>
      </c>
      <c r="G136" s="231" t="str">
        <f>IF(ISERROR(VLOOKUP(E136,労務比率,'報告書（事業主控）'!#REF!,FALSE)),"",VLOOKUP(E136,労務比率,'報告書（事業主控）'!#REF!,FALSE))</f>
        <v/>
      </c>
      <c r="H136" s="231" t="str">
        <f>IF(ISERROR(VLOOKUP(E136,労務比率,'報告書（事業主控）'!#REF!+1,FALSE)),"",VLOOKUP(E136,労務比率,'報告書（事業主控）'!#REF!+1,FALSE))</f>
        <v/>
      </c>
      <c r="I136" s="153" t="e">
        <f>'報告書（事業主控）'!#REF!</f>
        <v>#REF!</v>
      </c>
      <c r="J136" s="153" t="e">
        <f>'報告書（事業主控）'!#REF!</f>
        <v>#REF!</v>
      </c>
      <c r="K136" s="153" t="e">
        <f>'報告書（事業主控）'!#REF!</f>
        <v>#REF!</v>
      </c>
      <c r="L136" s="317">
        <f t="shared" si="26"/>
        <v>0</v>
      </c>
      <c r="M136" s="231">
        <f t="shared" si="28"/>
        <v>0</v>
      </c>
      <c r="N136" s="321" t="e">
        <f t="shared" si="27"/>
        <v>#REF!</v>
      </c>
      <c r="O136" s="320" t="e">
        <f t="shared" si="25"/>
        <v>#REF!</v>
      </c>
      <c r="P136" s="321">
        <f>INT(SUMIF(O136:O144,0,I136:I144)*105/108)</f>
        <v>0</v>
      </c>
      <c r="Q136" s="324">
        <f>INT(P136*IF(COUNTIF(R136:R144,1)=0,0,SUMIF(R136:R144,1,G136:G144)/COUNTIF(R136:R144,1))/100)</f>
        <v>0</v>
      </c>
      <c r="R136" s="321" t="e">
        <f>IF(AND(J136=0,C136&gt;=設定シート!E$85,C136&lt;=設定シート!G$85),1,0)</f>
        <v>#REF!</v>
      </c>
    </row>
    <row r="137" spans="1:18" ht="15" customHeight="1">
      <c r="B137" s="153">
        <v>2</v>
      </c>
      <c r="C137" s="153" t="e">
        <f>'報告書（事業主控）'!#REF!</f>
        <v>#REF!</v>
      </c>
      <c r="E137" s="153" t="e">
        <f>'報告書（事業主控）'!#REF!</f>
        <v>#REF!</v>
      </c>
      <c r="F137" s="153" t="e">
        <f>'報告書（事業主控）'!#REF!</f>
        <v>#REF!</v>
      </c>
      <c r="G137" s="231" t="str">
        <f>IF(ISERROR(VLOOKUP(E137,労務比率,'報告書（事業主控）'!#REF!,FALSE)),"",VLOOKUP(E137,労務比率,'報告書（事業主控）'!#REF!,FALSE))</f>
        <v/>
      </c>
      <c r="H137" s="231" t="str">
        <f>IF(ISERROR(VLOOKUP(E137,労務比率,'報告書（事業主控）'!#REF!+1,FALSE)),"",VLOOKUP(E137,労務比率,'報告書（事業主控）'!#REF!+1,FALSE))</f>
        <v/>
      </c>
      <c r="I137" s="153" t="e">
        <f>'報告書（事業主控）'!#REF!</f>
        <v>#REF!</v>
      </c>
      <c r="J137" s="153" t="e">
        <f>'報告書（事業主控）'!#REF!</f>
        <v>#REF!</v>
      </c>
      <c r="K137" s="153" t="e">
        <f>'報告書（事業主控）'!#REF!</f>
        <v>#REF!</v>
      </c>
      <c r="L137" s="317">
        <f t="shared" si="26"/>
        <v>0</v>
      </c>
      <c r="M137" s="231">
        <f t="shared" si="28"/>
        <v>0</v>
      </c>
      <c r="N137" s="321" t="e">
        <f t="shared" si="27"/>
        <v>#REF!</v>
      </c>
      <c r="O137" s="320" t="e">
        <f t="shared" si="25"/>
        <v>#REF!</v>
      </c>
      <c r="P137" s="321"/>
      <c r="Q137" s="321"/>
      <c r="R137" s="321" t="e">
        <f>IF(AND(J137=0,C137&gt;=設定シート!E$85,C137&lt;=設定シート!G$85),1,0)</f>
        <v>#REF!</v>
      </c>
    </row>
    <row r="138" spans="1:18" ht="15" customHeight="1">
      <c r="B138" s="153">
        <v>3</v>
      </c>
      <c r="C138" s="153" t="e">
        <f>'報告書（事業主控）'!#REF!</f>
        <v>#REF!</v>
      </c>
      <c r="E138" s="153" t="e">
        <f>'報告書（事業主控）'!#REF!</f>
        <v>#REF!</v>
      </c>
      <c r="F138" s="153" t="e">
        <f>'報告書（事業主控）'!#REF!</f>
        <v>#REF!</v>
      </c>
      <c r="G138" s="231" t="str">
        <f>IF(ISERROR(VLOOKUP(E138,労務比率,'報告書（事業主控）'!#REF!,FALSE)),"",VLOOKUP(E138,労務比率,'報告書（事業主控）'!#REF!,FALSE))</f>
        <v/>
      </c>
      <c r="H138" s="231" t="str">
        <f>IF(ISERROR(VLOOKUP(E138,労務比率,'報告書（事業主控）'!#REF!+1,FALSE)),"",VLOOKUP(E138,労務比率,'報告書（事業主控）'!#REF!+1,FALSE))</f>
        <v/>
      </c>
      <c r="I138" s="153" t="e">
        <f>'報告書（事業主控）'!#REF!</f>
        <v>#REF!</v>
      </c>
      <c r="J138" s="153" t="e">
        <f>'報告書（事業主控）'!#REF!</f>
        <v>#REF!</v>
      </c>
      <c r="K138" s="153" t="e">
        <f>'報告書（事業主控）'!#REF!</f>
        <v>#REF!</v>
      </c>
      <c r="L138" s="317">
        <f t="shared" si="26"/>
        <v>0</v>
      </c>
      <c r="M138" s="231">
        <f t="shared" si="28"/>
        <v>0</v>
      </c>
      <c r="N138" s="321" t="e">
        <f t="shared" si="27"/>
        <v>#REF!</v>
      </c>
      <c r="O138" s="320" t="e">
        <f t="shared" si="25"/>
        <v>#REF!</v>
      </c>
      <c r="P138" s="321"/>
      <c r="Q138" s="321"/>
      <c r="R138" s="321" t="e">
        <f>IF(AND(J138=0,C138&gt;=設定シート!E$85,C138&lt;=設定シート!G$85),1,0)</f>
        <v>#REF!</v>
      </c>
    </row>
    <row r="139" spans="1:18" ht="15" customHeight="1">
      <c r="B139" s="153">
        <v>4</v>
      </c>
      <c r="C139" s="153" t="e">
        <f>'報告書（事業主控）'!#REF!</f>
        <v>#REF!</v>
      </c>
      <c r="E139" s="153" t="e">
        <f>'報告書（事業主控）'!#REF!</f>
        <v>#REF!</v>
      </c>
      <c r="F139" s="153" t="e">
        <f>'報告書（事業主控）'!#REF!</f>
        <v>#REF!</v>
      </c>
      <c r="G139" s="231" t="str">
        <f>IF(ISERROR(VLOOKUP(E139,労務比率,'報告書（事業主控）'!#REF!,FALSE)),"",VLOOKUP(E139,労務比率,'報告書（事業主控）'!#REF!,FALSE))</f>
        <v/>
      </c>
      <c r="H139" s="231" t="str">
        <f>IF(ISERROR(VLOOKUP(E139,労務比率,'報告書（事業主控）'!#REF!+1,FALSE)),"",VLOOKUP(E139,労務比率,'報告書（事業主控）'!#REF!+1,FALSE))</f>
        <v/>
      </c>
      <c r="I139" s="153" t="e">
        <f>'報告書（事業主控）'!#REF!</f>
        <v>#REF!</v>
      </c>
      <c r="J139" s="153" t="e">
        <f>'報告書（事業主控）'!#REF!</f>
        <v>#REF!</v>
      </c>
      <c r="K139" s="153" t="e">
        <f>'報告書（事業主控）'!#REF!</f>
        <v>#REF!</v>
      </c>
      <c r="L139" s="317">
        <f t="shared" si="26"/>
        <v>0</v>
      </c>
      <c r="M139" s="231">
        <f t="shared" si="28"/>
        <v>0</v>
      </c>
      <c r="N139" s="321" t="e">
        <f t="shared" si="27"/>
        <v>#REF!</v>
      </c>
      <c r="O139" s="320" t="e">
        <f t="shared" si="25"/>
        <v>#REF!</v>
      </c>
      <c r="P139" s="321"/>
      <c r="Q139" s="321"/>
      <c r="R139" s="321" t="e">
        <f>IF(AND(J139=0,C139&gt;=設定シート!E$85,C139&lt;=設定シート!G$85),1,0)</f>
        <v>#REF!</v>
      </c>
    </row>
    <row r="140" spans="1:18" ht="15" customHeight="1">
      <c r="B140" s="153">
        <v>5</v>
      </c>
      <c r="C140" s="153" t="e">
        <f>'報告書（事業主控）'!#REF!</f>
        <v>#REF!</v>
      </c>
      <c r="E140" s="153" t="e">
        <f>'報告書（事業主控）'!#REF!</f>
        <v>#REF!</v>
      </c>
      <c r="F140" s="153" t="e">
        <f>'報告書（事業主控）'!#REF!</f>
        <v>#REF!</v>
      </c>
      <c r="G140" s="231" t="str">
        <f>IF(ISERROR(VLOOKUP(E140,労務比率,'報告書（事業主控）'!#REF!,FALSE)),"",VLOOKUP(E140,労務比率,'報告書（事業主控）'!#REF!,FALSE))</f>
        <v/>
      </c>
      <c r="H140" s="231" t="str">
        <f>IF(ISERROR(VLOOKUP(E140,労務比率,'報告書（事業主控）'!#REF!+1,FALSE)),"",VLOOKUP(E140,労務比率,'報告書（事業主控）'!#REF!+1,FALSE))</f>
        <v/>
      </c>
      <c r="I140" s="153" t="e">
        <f>'報告書（事業主控）'!#REF!</f>
        <v>#REF!</v>
      </c>
      <c r="J140" s="153" t="e">
        <f>'報告書（事業主控）'!#REF!</f>
        <v>#REF!</v>
      </c>
      <c r="K140" s="153" t="e">
        <f>'報告書（事業主控）'!#REF!</f>
        <v>#REF!</v>
      </c>
      <c r="L140" s="317">
        <f t="shared" si="26"/>
        <v>0</v>
      </c>
      <c r="M140" s="231">
        <f t="shared" si="28"/>
        <v>0</v>
      </c>
      <c r="N140" s="321" t="e">
        <f t="shared" si="27"/>
        <v>#REF!</v>
      </c>
      <c r="O140" s="320" t="e">
        <f t="shared" si="25"/>
        <v>#REF!</v>
      </c>
      <c r="P140" s="321"/>
      <c r="Q140" s="321"/>
      <c r="R140" s="321" t="e">
        <f>IF(AND(J140=0,C140&gt;=設定シート!E$85,C140&lt;=設定シート!G$85),1,0)</f>
        <v>#REF!</v>
      </c>
    </row>
    <row r="141" spans="1:18" ht="15" customHeight="1">
      <c r="B141" s="153">
        <v>6</v>
      </c>
      <c r="C141" s="153" t="e">
        <f>'報告書（事業主控）'!#REF!</f>
        <v>#REF!</v>
      </c>
      <c r="E141" s="153" t="e">
        <f>'報告書（事業主控）'!#REF!</f>
        <v>#REF!</v>
      </c>
      <c r="F141" s="153" t="e">
        <f>'報告書（事業主控）'!#REF!</f>
        <v>#REF!</v>
      </c>
      <c r="G141" s="231" t="str">
        <f>IF(ISERROR(VLOOKUP(E141,労務比率,'報告書（事業主控）'!#REF!,FALSE)),"",VLOOKUP(E141,労務比率,'報告書（事業主控）'!#REF!,FALSE))</f>
        <v/>
      </c>
      <c r="H141" s="231" t="str">
        <f>IF(ISERROR(VLOOKUP(E141,労務比率,'報告書（事業主控）'!#REF!+1,FALSE)),"",VLOOKUP(E141,労務比率,'報告書（事業主控）'!#REF!+1,FALSE))</f>
        <v/>
      </c>
      <c r="I141" s="153" t="e">
        <f>'報告書（事業主控）'!#REF!</f>
        <v>#REF!</v>
      </c>
      <c r="J141" s="153" t="e">
        <f>'報告書（事業主控）'!#REF!</f>
        <v>#REF!</v>
      </c>
      <c r="K141" s="153" t="e">
        <f>'報告書（事業主控）'!#REF!</f>
        <v>#REF!</v>
      </c>
      <c r="L141" s="317">
        <f t="shared" si="26"/>
        <v>0</v>
      </c>
      <c r="M141" s="231">
        <f t="shared" si="28"/>
        <v>0</v>
      </c>
      <c r="N141" s="321" t="e">
        <f t="shared" si="27"/>
        <v>#REF!</v>
      </c>
      <c r="O141" s="320" t="e">
        <f t="shared" si="25"/>
        <v>#REF!</v>
      </c>
      <c r="P141" s="321"/>
      <c r="Q141" s="321"/>
      <c r="R141" s="321" t="e">
        <f>IF(AND(J141=0,C141&gt;=設定シート!E$85,C141&lt;=設定シート!G$85),1,0)</f>
        <v>#REF!</v>
      </c>
    </row>
    <row r="142" spans="1:18" ht="15" customHeight="1">
      <c r="B142" s="153">
        <v>7</v>
      </c>
      <c r="C142" s="153" t="e">
        <f>'報告書（事業主控）'!#REF!</f>
        <v>#REF!</v>
      </c>
      <c r="E142" s="153" t="e">
        <f>'報告書（事業主控）'!#REF!</f>
        <v>#REF!</v>
      </c>
      <c r="F142" s="153" t="e">
        <f>'報告書（事業主控）'!#REF!</f>
        <v>#REF!</v>
      </c>
      <c r="G142" s="231" t="str">
        <f>IF(ISERROR(VLOOKUP(E142,労務比率,'報告書（事業主控）'!#REF!,FALSE)),"",VLOOKUP(E142,労務比率,'報告書（事業主控）'!#REF!,FALSE))</f>
        <v/>
      </c>
      <c r="H142" s="231" t="str">
        <f>IF(ISERROR(VLOOKUP(E142,労務比率,'報告書（事業主控）'!#REF!+1,FALSE)),"",VLOOKUP(E142,労務比率,'報告書（事業主控）'!#REF!+1,FALSE))</f>
        <v/>
      </c>
      <c r="I142" s="153" t="e">
        <f>'報告書（事業主控）'!#REF!</f>
        <v>#REF!</v>
      </c>
      <c r="J142" s="153" t="e">
        <f>'報告書（事業主控）'!#REF!</f>
        <v>#REF!</v>
      </c>
      <c r="K142" s="153" t="e">
        <f>'報告書（事業主控）'!#REF!</f>
        <v>#REF!</v>
      </c>
      <c r="L142" s="317">
        <f t="shared" si="26"/>
        <v>0</v>
      </c>
      <c r="M142" s="231">
        <f t="shared" si="28"/>
        <v>0</v>
      </c>
      <c r="N142" s="321" t="e">
        <f t="shared" si="27"/>
        <v>#REF!</v>
      </c>
      <c r="O142" s="320" t="e">
        <f t="shared" si="25"/>
        <v>#REF!</v>
      </c>
      <c r="P142" s="321"/>
      <c r="Q142" s="321"/>
      <c r="R142" s="321" t="e">
        <f>IF(AND(J142=0,C142&gt;=設定シート!E$85,C142&lt;=設定シート!G$85),1,0)</f>
        <v>#REF!</v>
      </c>
    </row>
    <row r="143" spans="1:18" ht="15" customHeight="1">
      <c r="B143" s="153">
        <v>8</v>
      </c>
      <c r="C143" s="153" t="e">
        <f>'報告書（事業主控）'!#REF!</f>
        <v>#REF!</v>
      </c>
      <c r="E143" s="153" t="e">
        <f>'報告書（事業主控）'!#REF!</f>
        <v>#REF!</v>
      </c>
      <c r="F143" s="153" t="e">
        <f>'報告書（事業主控）'!#REF!</f>
        <v>#REF!</v>
      </c>
      <c r="G143" s="231" t="str">
        <f>IF(ISERROR(VLOOKUP(E143,労務比率,'報告書（事業主控）'!#REF!,FALSE)),"",VLOOKUP(E143,労務比率,'報告書（事業主控）'!#REF!,FALSE))</f>
        <v/>
      </c>
      <c r="H143" s="231" t="str">
        <f>IF(ISERROR(VLOOKUP(E143,労務比率,'報告書（事業主控）'!#REF!+1,FALSE)),"",VLOOKUP(E143,労務比率,'報告書（事業主控）'!#REF!+1,FALSE))</f>
        <v/>
      </c>
      <c r="I143" s="153" t="e">
        <f>'報告書（事業主控）'!#REF!</f>
        <v>#REF!</v>
      </c>
      <c r="J143" s="153" t="e">
        <f>'報告書（事業主控）'!#REF!</f>
        <v>#REF!</v>
      </c>
      <c r="K143" s="153" t="e">
        <f>'報告書（事業主控）'!#REF!</f>
        <v>#REF!</v>
      </c>
      <c r="L143" s="317">
        <f t="shared" si="26"/>
        <v>0</v>
      </c>
      <c r="M143" s="231">
        <f t="shared" si="28"/>
        <v>0</v>
      </c>
      <c r="N143" s="321" t="e">
        <f t="shared" si="27"/>
        <v>#REF!</v>
      </c>
      <c r="O143" s="320" t="e">
        <f t="shared" si="25"/>
        <v>#REF!</v>
      </c>
      <c r="P143" s="321"/>
      <c r="Q143" s="321"/>
      <c r="R143" s="321" t="e">
        <f>IF(AND(J143=0,C143&gt;=設定シート!E$85,C143&lt;=設定シート!G$85),1,0)</f>
        <v>#REF!</v>
      </c>
    </row>
    <row r="144" spans="1:18" ht="15" customHeight="1">
      <c r="B144" s="153">
        <v>9</v>
      </c>
      <c r="C144" s="153" t="e">
        <f>'報告書（事業主控）'!#REF!</f>
        <v>#REF!</v>
      </c>
      <c r="E144" s="153" t="e">
        <f>'報告書（事業主控）'!#REF!</f>
        <v>#REF!</v>
      </c>
      <c r="F144" s="153" t="e">
        <f>'報告書（事業主控）'!#REF!</f>
        <v>#REF!</v>
      </c>
      <c r="G144" s="231" t="str">
        <f>IF(ISERROR(VLOOKUP(E144,労務比率,'報告書（事業主控）'!#REF!,FALSE)),"",VLOOKUP(E144,労務比率,'報告書（事業主控）'!#REF!,FALSE))</f>
        <v/>
      </c>
      <c r="H144" s="231" t="str">
        <f>IF(ISERROR(VLOOKUP(E144,労務比率,'報告書（事業主控）'!#REF!+1,FALSE)),"",VLOOKUP(E144,労務比率,'報告書（事業主控）'!#REF!+1,FALSE))</f>
        <v/>
      </c>
      <c r="I144" s="153" t="e">
        <f>'報告書（事業主控）'!#REF!</f>
        <v>#REF!</v>
      </c>
      <c r="J144" s="153" t="e">
        <f>'報告書（事業主控）'!#REF!</f>
        <v>#REF!</v>
      </c>
      <c r="K144" s="153" t="e">
        <f>'報告書（事業主控）'!#REF!</f>
        <v>#REF!</v>
      </c>
      <c r="L144" s="317">
        <f t="shared" si="26"/>
        <v>0</v>
      </c>
      <c r="M144" s="231">
        <f t="shared" si="28"/>
        <v>0</v>
      </c>
      <c r="N144" s="321" t="e">
        <f t="shared" si="27"/>
        <v>#REF!</v>
      </c>
      <c r="O144" s="320" t="e">
        <f t="shared" si="25"/>
        <v>#REF!</v>
      </c>
      <c r="P144" s="321"/>
      <c r="Q144" s="321"/>
      <c r="R144" s="321" t="e">
        <f>IF(AND(J144=0,C144&gt;=設定シート!E$85,C144&lt;=設定シート!G$85),1,0)</f>
        <v>#REF!</v>
      </c>
    </row>
    <row r="145" spans="1:18" ht="15" customHeight="1">
      <c r="A145" s="153">
        <v>12</v>
      </c>
      <c r="B145" s="153">
        <v>1</v>
      </c>
      <c r="C145" s="153" t="e">
        <f>'報告書（事業主控）'!#REF!</f>
        <v>#REF!</v>
      </c>
      <c r="E145" s="153" t="e">
        <f>'報告書（事業主控）'!#REF!</f>
        <v>#REF!</v>
      </c>
      <c r="F145" s="153" t="e">
        <f>'報告書（事業主控）'!#REF!</f>
        <v>#REF!</v>
      </c>
      <c r="G145" s="231" t="str">
        <f>IF(ISERROR(VLOOKUP(E145,労務比率,'報告書（事業主控）'!#REF!,FALSE)),"",VLOOKUP(E145,労務比率,'報告書（事業主控）'!#REF!,FALSE))</f>
        <v/>
      </c>
      <c r="H145" s="231" t="str">
        <f>IF(ISERROR(VLOOKUP(E145,労務比率,'報告書（事業主控）'!#REF!+1,FALSE)),"",VLOOKUP(E145,労務比率,'報告書（事業主控）'!#REF!+1,FALSE))</f>
        <v/>
      </c>
      <c r="I145" s="153" t="e">
        <f>'報告書（事業主控）'!#REF!</f>
        <v>#REF!</v>
      </c>
      <c r="J145" s="153" t="e">
        <f>'報告書（事業主控）'!#REF!</f>
        <v>#REF!</v>
      </c>
      <c r="K145" s="153" t="e">
        <f>'報告書（事業主控）'!#REF!</f>
        <v>#REF!</v>
      </c>
      <c r="L145" s="317">
        <f t="shared" si="26"/>
        <v>0</v>
      </c>
      <c r="M145" s="231">
        <f t="shared" si="28"/>
        <v>0</v>
      </c>
      <c r="N145" s="321" t="e">
        <f t="shared" si="27"/>
        <v>#REF!</v>
      </c>
      <c r="O145" s="320" t="e">
        <f t="shared" si="25"/>
        <v>#REF!</v>
      </c>
      <c r="P145" s="321">
        <f>INT(SUMIF(O145:O153,0,I145:I153)*105/108)</f>
        <v>0</v>
      </c>
      <c r="Q145" s="324">
        <f>INT(P145*IF(COUNTIF(R145:R153,1)=0,0,SUMIF(R145:R153,1,G145:G153)/COUNTIF(R145:R153,1))/100)</f>
        <v>0</v>
      </c>
      <c r="R145" s="321" t="e">
        <f>IF(AND(J145=0,C145&gt;=設定シート!E$85,C145&lt;=設定シート!G$85),1,0)</f>
        <v>#REF!</v>
      </c>
    </row>
    <row r="146" spans="1:18" ht="15" customHeight="1">
      <c r="B146" s="153">
        <v>2</v>
      </c>
      <c r="C146" s="153" t="e">
        <f>'報告書（事業主控）'!#REF!</f>
        <v>#REF!</v>
      </c>
      <c r="E146" s="153" t="e">
        <f>'報告書（事業主控）'!#REF!</f>
        <v>#REF!</v>
      </c>
      <c r="F146" s="153" t="e">
        <f>'報告書（事業主控）'!#REF!</f>
        <v>#REF!</v>
      </c>
      <c r="G146" s="231" t="str">
        <f>IF(ISERROR(VLOOKUP(E146,労務比率,'報告書（事業主控）'!#REF!,FALSE)),"",VLOOKUP(E146,労務比率,'報告書（事業主控）'!#REF!,FALSE))</f>
        <v/>
      </c>
      <c r="H146" s="231" t="str">
        <f>IF(ISERROR(VLOOKUP(E146,労務比率,'報告書（事業主控）'!#REF!+1,FALSE)),"",VLOOKUP(E146,労務比率,'報告書（事業主控）'!#REF!+1,FALSE))</f>
        <v/>
      </c>
      <c r="I146" s="153" t="e">
        <f>'報告書（事業主控）'!#REF!</f>
        <v>#REF!</v>
      </c>
      <c r="J146" s="153" t="e">
        <f>'報告書（事業主控）'!#REF!</f>
        <v>#REF!</v>
      </c>
      <c r="K146" s="153" t="e">
        <f>'報告書（事業主控）'!#REF!</f>
        <v>#REF!</v>
      </c>
      <c r="L146" s="317">
        <f t="shared" si="26"/>
        <v>0</v>
      </c>
      <c r="M146" s="231">
        <f t="shared" si="28"/>
        <v>0</v>
      </c>
      <c r="N146" s="321" t="e">
        <f t="shared" si="27"/>
        <v>#REF!</v>
      </c>
      <c r="O146" s="320" t="e">
        <f t="shared" si="25"/>
        <v>#REF!</v>
      </c>
      <c r="P146" s="321"/>
      <c r="Q146" s="321"/>
      <c r="R146" s="321" t="e">
        <f>IF(AND(J146=0,C146&gt;=設定シート!E$85,C146&lt;=設定シート!G$85),1,0)</f>
        <v>#REF!</v>
      </c>
    </row>
    <row r="147" spans="1:18" ht="15" customHeight="1">
      <c r="B147" s="153">
        <v>3</v>
      </c>
      <c r="C147" s="153" t="e">
        <f>'報告書（事業主控）'!#REF!</f>
        <v>#REF!</v>
      </c>
      <c r="E147" s="153" t="e">
        <f>'報告書（事業主控）'!#REF!</f>
        <v>#REF!</v>
      </c>
      <c r="F147" s="153" t="e">
        <f>'報告書（事業主控）'!#REF!</f>
        <v>#REF!</v>
      </c>
      <c r="G147" s="231" t="str">
        <f>IF(ISERROR(VLOOKUP(E147,労務比率,'報告書（事業主控）'!#REF!,FALSE)),"",VLOOKUP(E147,労務比率,'報告書（事業主控）'!#REF!,FALSE))</f>
        <v/>
      </c>
      <c r="H147" s="231" t="str">
        <f>IF(ISERROR(VLOOKUP(E147,労務比率,'報告書（事業主控）'!#REF!+1,FALSE)),"",VLOOKUP(E147,労務比率,'報告書（事業主控）'!#REF!+1,FALSE))</f>
        <v/>
      </c>
      <c r="I147" s="153" t="e">
        <f>'報告書（事業主控）'!#REF!</f>
        <v>#REF!</v>
      </c>
      <c r="J147" s="153" t="e">
        <f>'報告書（事業主控）'!#REF!</f>
        <v>#REF!</v>
      </c>
      <c r="K147" s="153" t="e">
        <f>'報告書（事業主控）'!#REF!</f>
        <v>#REF!</v>
      </c>
      <c r="L147" s="317">
        <f t="shared" si="26"/>
        <v>0</v>
      </c>
      <c r="M147" s="231">
        <f t="shared" si="28"/>
        <v>0</v>
      </c>
      <c r="N147" s="321" t="e">
        <f t="shared" si="27"/>
        <v>#REF!</v>
      </c>
      <c r="O147" s="320" t="e">
        <f t="shared" si="25"/>
        <v>#REF!</v>
      </c>
      <c r="P147" s="321"/>
      <c r="Q147" s="321"/>
      <c r="R147" s="321" t="e">
        <f>IF(AND(J147=0,C147&gt;=設定シート!E$85,C147&lt;=設定シート!G$85),1,0)</f>
        <v>#REF!</v>
      </c>
    </row>
    <row r="148" spans="1:18" ht="15" customHeight="1">
      <c r="B148" s="153">
        <v>4</v>
      </c>
      <c r="C148" s="153" t="e">
        <f>'報告書（事業主控）'!#REF!</f>
        <v>#REF!</v>
      </c>
      <c r="E148" s="153" t="e">
        <f>'報告書（事業主控）'!#REF!</f>
        <v>#REF!</v>
      </c>
      <c r="F148" s="153" t="e">
        <f>'報告書（事業主控）'!#REF!</f>
        <v>#REF!</v>
      </c>
      <c r="G148" s="231" t="str">
        <f>IF(ISERROR(VLOOKUP(E148,労務比率,'報告書（事業主控）'!#REF!,FALSE)),"",VLOOKUP(E148,労務比率,'報告書（事業主控）'!#REF!,FALSE))</f>
        <v/>
      </c>
      <c r="H148" s="231" t="str">
        <f>IF(ISERROR(VLOOKUP(E148,労務比率,'報告書（事業主控）'!#REF!+1,FALSE)),"",VLOOKUP(E148,労務比率,'報告書（事業主控）'!#REF!+1,FALSE))</f>
        <v/>
      </c>
      <c r="I148" s="153" t="e">
        <f>'報告書（事業主控）'!#REF!</f>
        <v>#REF!</v>
      </c>
      <c r="J148" s="153" t="e">
        <f>'報告書（事業主控）'!#REF!</f>
        <v>#REF!</v>
      </c>
      <c r="K148" s="153" t="e">
        <f>'報告書（事業主控）'!#REF!</f>
        <v>#REF!</v>
      </c>
      <c r="L148" s="317">
        <f t="shared" si="26"/>
        <v>0</v>
      </c>
      <c r="M148" s="231">
        <f t="shared" si="28"/>
        <v>0</v>
      </c>
      <c r="N148" s="321" t="e">
        <f t="shared" si="27"/>
        <v>#REF!</v>
      </c>
      <c r="O148" s="320" t="e">
        <f t="shared" si="25"/>
        <v>#REF!</v>
      </c>
      <c r="P148" s="321"/>
      <c r="Q148" s="321"/>
      <c r="R148" s="321" t="e">
        <f>IF(AND(J148=0,C148&gt;=設定シート!E$85,C148&lt;=設定シート!G$85),1,0)</f>
        <v>#REF!</v>
      </c>
    </row>
    <row r="149" spans="1:18" ht="15" customHeight="1">
      <c r="B149" s="153">
        <v>5</v>
      </c>
      <c r="C149" s="153" t="e">
        <f>'報告書（事業主控）'!#REF!</f>
        <v>#REF!</v>
      </c>
      <c r="E149" s="153" t="e">
        <f>'報告書（事業主控）'!#REF!</f>
        <v>#REF!</v>
      </c>
      <c r="F149" s="153" t="e">
        <f>'報告書（事業主控）'!#REF!</f>
        <v>#REF!</v>
      </c>
      <c r="G149" s="231" t="str">
        <f>IF(ISERROR(VLOOKUP(E149,労務比率,'報告書（事業主控）'!#REF!,FALSE)),"",VLOOKUP(E149,労務比率,'報告書（事業主控）'!#REF!,FALSE))</f>
        <v/>
      </c>
      <c r="H149" s="231" t="str">
        <f>IF(ISERROR(VLOOKUP(E149,労務比率,'報告書（事業主控）'!#REF!+1,FALSE)),"",VLOOKUP(E149,労務比率,'報告書（事業主控）'!#REF!+1,FALSE))</f>
        <v/>
      </c>
      <c r="I149" s="153" t="e">
        <f>'報告書（事業主控）'!#REF!</f>
        <v>#REF!</v>
      </c>
      <c r="J149" s="153" t="e">
        <f>'報告書（事業主控）'!#REF!</f>
        <v>#REF!</v>
      </c>
      <c r="K149" s="153" t="e">
        <f>'報告書（事業主控）'!#REF!</f>
        <v>#REF!</v>
      </c>
      <c r="L149" s="317">
        <f t="shared" si="26"/>
        <v>0</v>
      </c>
      <c r="M149" s="231">
        <f t="shared" si="28"/>
        <v>0</v>
      </c>
      <c r="N149" s="321" t="e">
        <f t="shared" si="27"/>
        <v>#REF!</v>
      </c>
      <c r="O149" s="320" t="e">
        <f t="shared" ref="O149:O212" si="29">IF(I149=N149,IF(ISERROR(ROUNDDOWN(I149*G149/100,0)+K149),0,ROUNDDOWN(I149*G149/100,0)+K149),0)</f>
        <v>#REF!</v>
      </c>
      <c r="P149" s="321"/>
      <c r="Q149" s="321"/>
      <c r="R149" s="321" t="e">
        <f>IF(AND(J149=0,C149&gt;=設定シート!E$85,C149&lt;=設定シート!G$85),1,0)</f>
        <v>#REF!</v>
      </c>
    </row>
    <row r="150" spans="1:18" ht="15" customHeight="1">
      <c r="B150" s="153">
        <v>6</v>
      </c>
      <c r="C150" s="153" t="e">
        <f>'報告書（事業主控）'!#REF!</f>
        <v>#REF!</v>
      </c>
      <c r="E150" s="153" t="e">
        <f>'報告書（事業主控）'!#REF!</f>
        <v>#REF!</v>
      </c>
      <c r="F150" s="153" t="e">
        <f>'報告書（事業主控）'!#REF!</f>
        <v>#REF!</v>
      </c>
      <c r="G150" s="231" t="str">
        <f>IF(ISERROR(VLOOKUP(E150,労務比率,'報告書（事業主控）'!#REF!,FALSE)),"",VLOOKUP(E150,労務比率,'報告書（事業主控）'!#REF!,FALSE))</f>
        <v/>
      </c>
      <c r="H150" s="231" t="str">
        <f>IF(ISERROR(VLOOKUP(E150,労務比率,'報告書（事業主控）'!#REF!+1,FALSE)),"",VLOOKUP(E150,労務比率,'報告書（事業主控）'!#REF!+1,FALSE))</f>
        <v/>
      </c>
      <c r="I150" s="153" t="e">
        <f>'報告書（事業主控）'!#REF!</f>
        <v>#REF!</v>
      </c>
      <c r="J150" s="153" t="e">
        <f>'報告書（事業主控）'!#REF!</f>
        <v>#REF!</v>
      </c>
      <c r="K150" s="153" t="e">
        <f>'報告書（事業主控）'!#REF!</f>
        <v>#REF!</v>
      </c>
      <c r="L150" s="317">
        <f t="shared" si="26"/>
        <v>0</v>
      </c>
      <c r="M150" s="231">
        <f t="shared" si="28"/>
        <v>0</v>
      </c>
      <c r="N150" s="321" t="e">
        <f t="shared" si="27"/>
        <v>#REF!</v>
      </c>
      <c r="O150" s="320" t="e">
        <f t="shared" si="29"/>
        <v>#REF!</v>
      </c>
      <c r="P150" s="321"/>
      <c r="Q150" s="321"/>
      <c r="R150" s="321" t="e">
        <f>IF(AND(J150=0,C150&gt;=設定シート!E$85,C150&lt;=設定シート!G$85),1,0)</f>
        <v>#REF!</v>
      </c>
    </row>
    <row r="151" spans="1:18" ht="15" customHeight="1">
      <c r="B151" s="153">
        <v>7</v>
      </c>
      <c r="C151" s="153" t="e">
        <f>'報告書（事業主控）'!#REF!</f>
        <v>#REF!</v>
      </c>
      <c r="E151" s="153" t="e">
        <f>'報告書（事業主控）'!#REF!</f>
        <v>#REF!</v>
      </c>
      <c r="F151" s="153" t="e">
        <f>'報告書（事業主控）'!#REF!</f>
        <v>#REF!</v>
      </c>
      <c r="G151" s="231" t="str">
        <f>IF(ISERROR(VLOOKUP(E151,労務比率,'報告書（事業主控）'!#REF!,FALSE)),"",VLOOKUP(E151,労務比率,'報告書（事業主控）'!#REF!,FALSE))</f>
        <v/>
      </c>
      <c r="H151" s="231" t="str">
        <f>IF(ISERROR(VLOOKUP(E151,労務比率,'報告書（事業主控）'!#REF!+1,FALSE)),"",VLOOKUP(E151,労務比率,'報告書（事業主控）'!#REF!+1,FALSE))</f>
        <v/>
      </c>
      <c r="I151" s="153" t="e">
        <f>'報告書（事業主控）'!#REF!</f>
        <v>#REF!</v>
      </c>
      <c r="J151" s="153" t="e">
        <f>'報告書（事業主控）'!#REF!</f>
        <v>#REF!</v>
      </c>
      <c r="K151" s="153" t="e">
        <f>'報告書（事業主控）'!#REF!</f>
        <v>#REF!</v>
      </c>
      <c r="L151" s="317">
        <f t="shared" si="26"/>
        <v>0</v>
      </c>
      <c r="M151" s="231">
        <f t="shared" si="28"/>
        <v>0</v>
      </c>
      <c r="N151" s="321" t="e">
        <f t="shared" si="27"/>
        <v>#REF!</v>
      </c>
      <c r="O151" s="320" t="e">
        <f t="shared" si="29"/>
        <v>#REF!</v>
      </c>
      <c r="P151" s="321"/>
      <c r="Q151" s="321"/>
      <c r="R151" s="321" t="e">
        <f>IF(AND(J151=0,C151&gt;=設定シート!E$85,C151&lt;=設定シート!G$85),1,0)</f>
        <v>#REF!</v>
      </c>
    </row>
    <row r="152" spans="1:18" ht="15" customHeight="1">
      <c r="B152" s="153">
        <v>8</v>
      </c>
      <c r="C152" s="153" t="e">
        <f>'報告書（事業主控）'!#REF!</f>
        <v>#REF!</v>
      </c>
      <c r="E152" s="153" t="e">
        <f>'報告書（事業主控）'!#REF!</f>
        <v>#REF!</v>
      </c>
      <c r="F152" s="153" t="e">
        <f>'報告書（事業主控）'!#REF!</f>
        <v>#REF!</v>
      </c>
      <c r="G152" s="231" t="str">
        <f>IF(ISERROR(VLOOKUP(E152,労務比率,'報告書（事業主控）'!#REF!,FALSE)),"",VLOOKUP(E152,労務比率,'報告書（事業主控）'!#REF!,FALSE))</f>
        <v/>
      </c>
      <c r="H152" s="231" t="str">
        <f>IF(ISERROR(VLOOKUP(E152,労務比率,'報告書（事業主控）'!#REF!+1,FALSE)),"",VLOOKUP(E152,労務比率,'報告書（事業主控）'!#REF!+1,FALSE))</f>
        <v/>
      </c>
      <c r="I152" s="153" t="e">
        <f>'報告書（事業主控）'!#REF!</f>
        <v>#REF!</v>
      </c>
      <c r="J152" s="153" t="e">
        <f>'報告書（事業主控）'!#REF!</f>
        <v>#REF!</v>
      </c>
      <c r="K152" s="153" t="e">
        <f>'報告書（事業主控）'!#REF!</f>
        <v>#REF!</v>
      </c>
      <c r="L152" s="317">
        <f t="shared" si="26"/>
        <v>0</v>
      </c>
      <c r="M152" s="231">
        <f t="shared" si="28"/>
        <v>0</v>
      </c>
      <c r="N152" s="321" t="e">
        <f t="shared" si="27"/>
        <v>#REF!</v>
      </c>
      <c r="O152" s="320" t="e">
        <f t="shared" si="29"/>
        <v>#REF!</v>
      </c>
      <c r="P152" s="321"/>
      <c r="Q152" s="321"/>
      <c r="R152" s="321" t="e">
        <f>IF(AND(J152=0,C152&gt;=設定シート!E$85,C152&lt;=設定シート!G$85),1,0)</f>
        <v>#REF!</v>
      </c>
    </row>
    <row r="153" spans="1:18" ht="15" customHeight="1">
      <c r="B153" s="153">
        <v>9</v>
      </c>
      <c r="C153" s="153" t="e">
        <f>'報告書（事業主控）'!#REF!</f>
        <v>#REF!</v>
      </c>
      <c r="E153" s="153" t="e">
        <f>'報告書（事業主控）'!#REF!</f>
        <v>#REF!</v>
      </c>
      <c r="F153" s="153" t="e">
        <f>'報告書（事業主控）'!#REF!</f>
        <v>#REF!</v>
      </c>
      <c r="G153" s="231" t="str">
        <f>IF(ISERROR(VLOOKUP(E153,労務比率,'報告書（事業主控）'!#REF!,FALSE)),"",VLOOKUP(E153,労務比率,'報告書（事業主控）'!#REF!,FALSE))</f>
        <v/>
      </c>
      <c r="H153" s="231" t="str">
        <f>IF(ISERROR(VLOOKUP(E153,労務比率,'報告書（事業主控）'!#REF!+1,FALSE)),"",VLOOKUP(E153,労務比率,'報告書（事業主控）'!#REF!+1,FALSE))</f>
        <v/>
      </c>
      <c r="I153" s="153" t="e">
        <f>'報告書（事業主控）'!#REF!</f>
        <v>#REF!</v>
      </c>
      <c r="J153" s="153" t="e">
        <f>'報告書（事業主控）'!#REF!</f>
        <v>#REF!</v>
      </c>
      <c r="K153" s="153" t="e">
        <f>'報告書（事業主控）'!#REF!</f>
        <v>#REF!</v>
      </c>
      <c r="L153" s="317">
        <f t="shared" si="26"/>
        <v>0</v>
      </c>
      <c r="M153" s="231">
        <f t="shared" si="28"/>
        <v>0</v>
      </c>
      <c r="N153" s="321" t="e">
        <f t="shared" si="27"/>
        <v>#REF!</v>
      </c>
      <c r="O153" s="320" t="e">
        <f t="shared" si="29"/>
        <v>#REF!</v>
      </c>
      <c r="P153" s="321"/>
      <c r="Q153" s="321"/>
      <c r="R153" s="321" t="e">
        <f>IF(AND(J153=0,C153&gt;=設定シート!E$85,C153&lt;=設定シート!G$85),1,0)</f>
        <v>#REF!</v>
      </c>
    </row>
    <row r="154" spans="1:18" ht="15" customHeight="1">
      <c r="A154" s="153">
        <v>13</v>
      </c>
      <c r="B154" s="153">
        <v>1</v>
      </c>
      <c r="C154" s="153" t="e">
        <f>'報告書（事業主控）'!#REF!</f>
        <v>#REF!</v>
      </c>
      <c r="E154" s="153" t="e">
        <f>'報告書（事業主控）'!#REF!</f>
        <v>#REF!</v>
      </c>
      <c r="F154" s="153" t="e">
        <f>'報告書（事業主控）'!#REF!</f>
        <v>#REF!</v>
      </c>
      <c r="G154" s="231" t="str">
        <f>IF(ISERROR(VLOOKUP(E154,労務比率,'報告書（事業主控）'!#REF!,FALSE)),"",VLOOKUP(E154,労務比率,'報告書（事業主控）'!#REF!,FALSE))</f>
        <v/>
      </c>
      <c r="H154" s="231" t="str">
        <f>IF(ISERROR(VLOOKUP(E154,労務比率,'報告書（事業主控）'!#REF!+1,FALSE)),"",VLOOKUP(E154,労務比率,'報告書（事業主控）'!#REF!+1,FALSE))</f>
        <v/>
      </c>
      <c r="I154" s="153" t="e">
        <f>'報告書（事業主控）'!#REF!</f>
        <v>#REF!</v>
      </c>
      <c r="J154" s="153" t="e">
        <f>'報告書（事業主控）'!#REF!</f>
        <v>#REF!</v>
      </c>
      <c r="K154" s="153" t="e">
        <f>'報告書（事業主控）'!#REF!</f>
        <v>#REF!</v>
      </c>
      <c r="L154" s="317">
        <f t="shared" si="26"/>
        <v>0</v>
      </c>
      <c r="M154" s="231">
        <f t="shared" si="28"/>
        <v>0</v>
      </c>
      <c r="N154" s="321" t="e">
        <f t="shared" si="27"/>
        <v>#REF!</v>
      </c>
      <c r="O154" s="320" t="e">
        <f t="shared" si="29"/>
        <v>#REF!</v>
      </c>
      <c r="P154" s="321">
        <f>INT(SUMIF(O154:O162,0,I154:I162)*105/108)</f>
        <v>0</v>
      </c>
      <c r="Q154" s="324">
        <f>INT(P154*IF(COUNTIF(R154:R162,1)=0,0,SUMIF(R154:R162,1,G154:G162)/COUNTIF(R154:R162,1))/100)</f>
        <v>0</v>
      </c>
      <c r="R154" s="321" t="e">
        <f>IF(AND(J154=0,C154&gt;=設定シート!E$85,C154&lt;=設定シート!G$85),1,0)</f>
        <v>#REF!</v>
      </c>
    </row>
    <row r="155" spans="1:18" ht="15" customHeight="1">
      <c r="B155" s="153">
        <v>2</v>
      </c>
      <c r="C155" s="153" t="e">
        <f>'報告書（事業主控）'!#REF!</f>
        <v>#REF!</v>
      </c>
      <c r="E155" s="153" t="e">
        <f>'報告書（事業主控）'!#REF!</f>
        <v>#REF!</v>
      </c>
      <c r="F155" s="153" t="e">
        <f>'報告書（事業主控）'!#REF!</f>
        <v>#REF!</v>
      </c>
      <c r="G155" s="231" t="str">
        <f>IF(ISERROR(VLOOKUP(E155,労務比率,'報告書（事業主控）'!#REF!,FALSE)),"",VLOOKUP(E155,労務比率,'報告書（事業主控）'!#REF!,FALSE))</f>
        <v/>
      </c>
      <c r="H155" s="231" t="str">
        <f>IF(ISERROR(VLOOKUP(E155,労務比率,'報告書（事業主控）'!#REF!+1,FALSE)),"",VLOOKUP(E155,労務比率,'報告書（事業主控）'!#REF!+1,FALSE))</f>
        <v/>
      </c>
      <c r="I155" s="153" t="e">
        <f>'報告書（事業主控）'!#REF!</f>
        <v>#REF!</v>
      </c>
      <c r="J155" s="153" t="e">
        <f>'報告書（事業主控）'!#REF!</f>
        <v>#REF!</v>
      </c>
      <c r="K155" s="153" t="e">
        <f>'報告書（事業主控）'!#REF!</f>
        <v>#REF!</v>
      </c>
      <c r="L155" s="317">
        <f t="shared" si="26"/>
        <v>0</v>
      </c>
      <c r="M155" s="231">
        <f t="shared" si="28"/>
        <v>0</v>
      </c>
      <c r="N155" s="321" t="e">
        <f t="shared" si="27"/>
        <v>#REF!</v>
      </c>
      <c r="O155" s="320" t="e">
        <f t="shared" si="29"/>
        <v>#REF!</v>
      </c>
      <c r="P155" s="321"/>
      <c r="Q155" s="321"/>
      <c r="R155" s="321" t="e">
        <f>IF(AND(J155=0,C155&gt;=設定シート!E$85,C155&lt;=設定シート!G$85),1,0)</f>
        <v>#REF!</v>
      </c>
    </row>
    <row r="156" spans="1:18" ht="15" customHeight="1">
      <c r="B156" s="153">
        <v>3</v>
      </c>
      <c r="C156" s="153" t="e">
        <f>'報告書（事業主控）'!#REF!</f>
        <v>#REF!</v>
      </c>
      <c r="E156" s="153" t="e">
        <f>'報告書（事業主控）'!#REF!</f>
        <v>#REF!</v>
      </c>
      <c r="F156" s="153" t="e">
        <f>'報告書（事業主控）'!#REF!</f>
        <v>#REF!</v>
      </c>
      <c r="G156" s="231" t="str">
        <f>IF(ISERROR(VLOOKUP(E156,労務比率,'報告書（事業主控）'!#REF!,FALSE)),"",VLOOKUP(E156,労務比率,'報告書（事業主控）'!#REF!,FALSE))</f>
        <v/>
      </c>
      <c r="H156" s="231" t="str">
        <f>IF(ISERROR(VLOOKUP(E156,労務比率,'報告書（事業主控）'!#REF!+1,FALSE)),"",VLOOKUP(E156,労務比率,'報告書（事業主控）'!#REF!+1,FALSE))</f>
        <v/>
      </c>
      <c r="I156" s="153" t="e">
        <f>'報告書（事業主控）'!#REF!</f>
        <v>#REF!</v>
      </c>
      <c r="J156" s="153" t="e">
        <f>'報告書（事業主控）'!#REF!</f>
        <v>#REF!</v>
      </c>
      <c r="K156" s="153" t="e">
        <f>'報告書（事業主控）'!#REF!</f>
        <v>#REF!</v>
      </c>
      <c r="L156" s="317">
        <f t="shared" si="26"/>
        <v>0</v>
      </c>
      <c r="M156" s="231">
        <f t="shared" si="28"/>
        <v>0</v>
      </c>
      <c r="N156" s="321" t="e">
        <f t="shared" si="27"/>
        <v>#REF!</v>
      </c>
      <c r="O156" s="320" t="e">
        <f t="shared" si="29"/>
        <v>#REF!</v>
      </c>
      <c r="P156" s="321"/>
      <c r="Q156" s="321"/>
      <c r="R156" s="321" t="e">
        <f>IF(AND(J156=0,C156&gt;=設定シート!E$85,C156&lt;=設定シート!G$85),1,0)</f>
        <v>#REF!</v>
      </c>
    </row>
    <row r="157" spans="1:18" ht="15" customHeight="1">
      <c r="B157" s="153">
        <v>4</v>
      </c>
      <c r="C157" s="153" t="e">
        <f>'報告書（事業主控）'!#REF!</f>
        <v>#REF!</v>
      </c>
      <c r="E157" s="153" t="e">
        <f>'報告書（事業主控）'!#REF!</f>
        <v>#REF!</v>
      </c>
      <c r="F157" s="153" t="e">
        <f>'報告書（事業主控）'!#REF!</f>
        <v>#REF!</v>
      </c>
      <c r="G157" s="231" t="str">
        <f>IF(ISERROR(VLOOKUP(E157,労務比率,'報告書（事業主控）'!#REF!,FALSE)),"",VLOOKUP(E157,労務比率,'報告書（事業主控）'!#REF!,FALSE))</f>
        <v/>
      </c>
      <c r="H157" s="231" t="str">
        <f>IF(ISERROR(VLOOKUP(E157,労務比率,'報告書（事業主控）'!#REF!+1,FALSE)),"",VLOOKUP(E157,労務比率,'報告書（事業主控）'!#REF!+1,FALSE))</f>
        <v/>
      </c>
      <c r="I157" s="153" t="e">
        <f>'報告書（事業主控）'!#REF!</f>
        <v>#REF!</v>
      </c>
      <c r="J157" s="153" t="e">
        <f>'報告書（事業主控）'!#REF!</f>
        <v>#REF!</v>
      </c>
      <c r="K157" s="153" t="e">
        <f>'報告書（事業主控）'!#REF!</f>
        <v>#REF!</v>
      </c>
      <c r="L157" s="317">
        <f t="shared" si="26"/>
        <v>0</v>
      </c>
      <c r="M157" s="231">
        <f t="shared" si="28"/>
        <v>0</v>
      </c>
      <c r="N157" s="321" t="e">
        <f t="shared" si="27"/>
        <v>#REF!</v>
      </c>
      <c r="O157" s="320" t="e">
        <f t="shared" si="29"/>
        <v>#REF!</v>
      </c>
      <c r="P157" s="321"/>
      <c r="Q157" s="321"/>
      <c r="R157" s="321" t="e">
        <f>IF(AND(J157=0,C157&gt;=設定シート!E$85,C157&lt;=設定シート!G$85),1,0)</f>
        <v>#REF!</v>
      </c>
    </row>
    <row r="158" spans="1:18" ht="15" customHeight="1">
      <c r="B158" s="153">
        <v>5</v>
      </c>
      <c r="C158" s="153" t="e">
        <f>'報告書（事業主控）'!#REF!</f>
        <v>#REF!</v>
      </c>
      <c r="E158" s="153" t="e">
        <f>'報告書（事業主控）'!#REF!</f>
        <v>#REF!</v>
      </c>
      <c r="F158" s="153" t="e">
        <f>'報告書（事業主控）'!#REF!</f>
        <v>#REF!</v>
      </c>
      <c r="G158" s="231" t="str">
        <f>IF(ISERROR(VLOOKUP(E158,労務比率,'報告書（事業主控）'!#REF!,FALSE)),"",VLOOKUP(E158,労務比率,'報告書（事業主控）'!#REF!,FALSE))</f>
        <v/>
      </c>
      <c r="H158" s="231" t="str">
        <f>IF(ISERROR(VLOOKUP(E158,労務比率,'報告書（事業主控）'!#REF!+1,FALSE)),"",VLOOKUP(E158,労務比率,'報告書（事業主控）'!#REF!+1,FALSE))</f>
        <v/>
      </c>
      <c r="I158" s="153" t="e">
        <f>'報告書（事業主控）'!#REF!</f>
        <v>#REF!</v>
      </c>
      <c r="J158" s="153" t="e">
        <f>'報告書（事業主控）'!#REF!</f>
        <v>#REF!</v>
      </c>
      <c r="K158" s="153" t="e">
        <f>'報告書（事業主控）'!#REF!</f>
        <v>#REF!</v>
      </c>
      <c r="L158" s="317">
        <f t="shared" si="26"/>
        <v>0</v>
      </c>
      <c r="M158" s="231">
        <f t="shared" si="28"/>
        <v>0</v>
      </c>
      <c r="N158" s="321" t="e">
        <f t="shared" si="27"/>
        <v>#REF!</v>
      </c>
      <c r="O158" s="320" t="e">
        <f t="shared" si="29"/>
        <v>#REF!</v>
      </c>
      <c r="P158" s="321"/>
      <c r="Q158" s="321"/>
      <c r="R158" s="321" t="e">
        <f>IF(AND(J158=0,C158&gt;=設定シート!E$85,C158&lt;=設定シート!G$85),1,0)</f>
        <v>#REF!</v>
      </c>
    </row>
    <row r="159" spans="1:18" ht="15" customHeight="1">
      <c r="B159" s="153">
        <v>6</v>
      </c>
      <c r="C159" s="153" t="e">
        <f>'報告書（事業主控）'!#REF!</f>
        <v>#REF!</v>
      </c>
      <c r="E159" s="153" t="e">
        <f>'報告書（事業主控）'!#REF!</f>
        <v>#REF!</v>
      </c>
      <c r="F159" s="153" t="e">
        <f>'報告書（事業主控）'!#REF!</f>
        <v>#REF!</v>
      </c>
      <c r="G159" s="231" t="str">
        <f>IF(ISERROR(VLOOKUP(E159,労務比率,'報告書（事業主控）'!#REF!,FALSE)),"",VLOOKUP(E159,労務比率,'報告書（事業主控）'!#REF!,FALSE))</f>
        <v/>
      </c>
      <c r="H159" s="231" t="str">
        <f>IF(ISERROR(VLOOKUP(E159,労務比率,'報告書（事業主控）'!#REF!+1,FALSE)),"",VLOOKUP(E159,労務比率,'報告書（事業主控）'!#REF!+1,FALSE))</f>
        <v/>
      </c>
      <c r="I159" s="153" t="e">
        <f>'報告書（事業主控）'!#REF!</f>
        <v>#REF!</v>
      </c>
      <c r="J159" s="153" t="e">
        <f>'報告書（事業主控）'!#REF!</f>
        <v>#REF!</v>
      </c>
      <c r="K159" s="153" t="e">
        <f>'報告書（事業主控）'!#REF!</f>
        <v>#REF!</v>
      </c>
      <c r="L159" s="317">
        <f t="shared" si="26"/>
        <v>0</v>
      </c>
      <c r="M159" s="231">
        <f t="shared" si="28"/>
        <v>0</v>
      </c>
      <c r="N159" s="321" t="e">
        <f t="shared" si="27"/>
        <v>#REF!</v>
      </c>
      <c r="O159" s="320" t="e">
        <f t="shared" si="29"/>
        <v>#REF!</v>
      </c>
      <c r="P159" s="321"/>
      <c r="Q159" s="321"/>
      <c r="R159" s="321" t="e">
        <f>IF(AND(J159=0,C159&gt;=設定シート!E$85,C159&lt;=設定シート!G$85),1,0)</f>
        <v>#REF!</v>
      </c>
    </row>
    <row r="160" spans="1:18" ht="15" customHeight="1">
      <c r="B160" s="153">
        <v>7</v>
      </c>
      <c r="C160" s="153" t="e">
        <f>'報告書（事業主控）'!#REF!</f>
        <v>#REF!</v>
      </c>
      <c r="E160" s="153" t="e">
        <f>'報告書（事業主控）'!#REF!</f>
        <v>#REF!</v>
      </c>
      <c r="F160" s="153" t="e">
        <f>'報告書（事業主控）'!#REF!</f>
        <v>#REF!</v>
      </c>
      <c r="G160" s="231" t="str">
        <f>IF(ISERROR(VLOOKUP(E160,労務比率,'報告書（事業主控）'!#REF!,FALSE)),"",VLOOKUP(E160,労務比率,'報告書（事業主控）'!#REF!,FALSE))</f>
        <v/>
      </c>
      <c r="H160" s="231" t="str">
        <f>IF(ISERROR(VLOOKUP(E160,労務比率,'報告書（事業主控）'!#REF!+1,FALSE)),"",VLOOKUP(E160,労務比率,'報告書（事業主控）'!#REF!+1,FALSE))</f>
        <v/>
      </c>
      <c r="I160" s="153" t="e">
        <f>'報告書（事業主控）'!#REF!</f>
        <v>#REF!</v>
      </c>
      <c r="J160" s="153" t="e">
        <f>'報告書（事業主控）'!#REF!</f>
        <v>#REF!</v>
      </c>
      <c r="K160" s="153" t="e">
        <f>'報告書（事業主控）'!#REF!</f>
        <v>#REF!</v>
      </c>
      <c r="L160" s="317">
        <f t="shared" si="26"/>
        <v>0</v>
      </c>
      <c r="M160" s="231">
        <f t="shared" si="28"/>
        <v>0</v>
      </c>
      <c r="N160" s="321" t="e">
        <f t="shared" si="27"/>
        <v>#REF!</v>
      </c>
      <c r="O160" s="320" t="e">
        <f t="shared" si="29"/>
        <v>#REF!</v>
      </c>
      <c r="P160" s="321"/>
      <c r="Q160" s="321"/>
      <c r="R160" s="321" t="e">
        <f>IF(AND(J160=0,C160&gt;=設定シート!E$85,C160&lt;=設定シート!G$85),1,0)</f>
        <v>#REF!</v>
      </c>
    </row>
    <row r="161" spans="1:18" ht="15" customHeight="1">
      <c r="B161" s="153">
        <v>8</v>
      </c>
      <c r="C161" s="153" t="e">
        <f>'報告書（事業主控）'!#REF!</f>
        <v>#REF!</v>
      </c>
      <c r="E161" s="153" t="e">
        <f>'報告書（事業主控）'!#REF!</f>
        <v>#REF!</v>
      </c>
      <c r="F161" s="153" t="e">
        <f>'報告書（事業主控）'!#REF!</f>
        <v>#REF!</v>
      </c>
      <c r="G161" s="231" t="str">
        <f>IF(ISERROR(VLOOKUP(E161,労務比率,'報告書（事業主控）'!#REF!,FALSE)),"",VLOOKUP(E161,労務比率,'報告書（事業主控）'!#REF!,FALSE))</f>
        <v/>
      </c>
      <c r="H161" s="231" t="str">
        <f>IF(ISERROR(VLOOKUP(E161,労務比率,'報告書（事業主控）'!#REF!+1,FALSE)),"",VLOOKUP(E161,労務比率,'報告書（事業主控）'!#REF!+1,FALSE))</f>
        <v/>
      </c>
      <c r="I161" s="153" t="e">
        <f>'報告書（事業主控）'!#REF!</f>
        <v>#REF!</v>
      </c>
      <c r="J161" s="153" t="e">
        <f>'報告書（事業主控）'!#REF!</f>
        <v>#REF!</v>
      </c>
      <c r="K161" s="153" t="e">
        <f>'報告書（事業主控）'!#REF!</f>
        <v>#REF!</v>
      </c>
      <c r="L161" s="317">
        <f t="shared" si="26"/>
        <v>0</v>
      </c>
      <c r="M161" s="231">
        <f t="shared" si="28"/>
        <v>0</v>
      </c>
      <c r="N161" s="321" t="e">
        <f t="shared" si="27"/>
        <v>#REF!</v>
      </c>
      <c r="O161" s="320" t="e">
        <f t="shared" si="29"/>
        <v>#REF!</v>
      </c>
      <c r="P161" s="321"/>
      <c r="Q161" s="321"/>
      <c r="R161" s="321" t="e">
        <f>IF(AND(J161=0,C161&gt;=設定シート!E$85,C161&lt;=設定シート!G$85),1,0)</f>
        <v>#REF!</v>
      </c>
    </row>
    <row r="162" spans="1:18" ht="15" customHeight="1">
      <c r="B162" s="153">
        <v>9</v>
      </c>
      <c r="C162" s="153" t="e">
        <f>'報告書（事業主控）'!#REF!</f>
        <v>#REF!</v>
      </c>
      <c r="E162" s="153" t="e">
        <f>'報告書（事業主控）'!#REF!</f>
        <v>#REF!</v>
      </c>
      <c r="F162" s="153" t="e">
        <f>'報告書（事業主控）'!#REF!</f>
        <v>#REF!</v>
      </c>
      <c r="G162" s="231" t="str">
        <f>IF(ISERROR(VLOOKUP(E162,労務比率,'報告書（事業主控）'!#REF!,FALSE)),"",VLOOKUP(E162,労務比率,'報告書（事業主控）'!#REF!,FALSE))</f>
        <v/>
      </c>
      <c r="H162" s="231" t="str">
        <f>IF(ISERROR(VLOOKUP(E162,労務比率,'報告書（事業主控）'!#REF!+1,FALSE)),"",VLOOKUP(E162,労務比率,'報告書（事業主控）'!#REF!+1,FALSE))</f>
        <v/>
      </c>
      <c r="I162" s="153" t="e">
        <f>'報告書（事業主控）'!#REF!</f>
        <v>#REF!</v>
      </c>
      <c r="J162" s="153" t="e">
        <f>'報告書（事業主控）'!#REF!</f>
        <v>#REF!</v>
      </c>
      <c r="K162" s="153" t="e">
        <f>'報告書（事業主控）'!#REF!</f>
        <v>#REF!</v>
      </c>
      <c r="L162" s="317">
        <f t="shared" si="26"/>
        <v>0</v>
      </c>
      <c r="M162" s="231">
        <f t="shared" si="28"/>
        <v>0</v>
      </c>
      <c r="N162" s="321" t="e">
        <f t="shared" si="27"/>
        <v>#REF!</v>
      </c>
      <c r="O162" s="320" t="e">
        <f t="shared" si="29"/>
        <v>#REF!</v>
      </c>
      <c r="P162" s="321"/>
      <c r="Q162" s="321"/>
      <c r="R162" s="321" t="e">
        <f>IF(AND(J162=0,C162&gt;=設定シート!E$85,C162&lt;=設定シート!G$85),1,0)</f>
        <v>#REF!</v>
      </c>
    </row>
    <row r="163" spans="1:18" ht="15" customHeight="1">
      <c r="A163" s="153">
        <v>14</v>
      </c>
      <c r="B163" s="153">
        <v>1</v>
      </c>
      <c r="C163" s="153" t="e">
        <f>'報告書（事業主控）'!#REF!</f>
        <v>#REF!</v>
      </c>
      <c r="E163" s="153" t="e">
        <f>'報告書（事業主控）'!#REF!</f>
        <v>#REF!</v>
      </c>
      <c r="F163" s="153" t="e">
        <f>'報告書（事業主控）'!#REF!</f>
        <v>#REF!</v>
      </c>
      <c r="G163" s="231" t="str">
        <f>IF(ISERROR(VLOOKUP(E163,労務比率,'報告書（事業主控）'!#REF!,FALSE)),"",VLOOKUP(E163,労務比率,'報告書（事業主控）'!#REF!,FALSE))</f>
        <v/>
      </c>
      <c r="H163" s="231" t="str">
        <f>IF(ISERROR(VLOOKUP(E163,労務比率,'報告書（事業主控）'!#REF!+1,FALSE)),"",VLOOKUP(E163,労務比率,'報告書（事業主控）'!#REF!+1,FALSE))</f>
        <v/>
      </c>
      <c r="I163" s="153" t="e">
        <f>'報告書（事業主控）'!#REF!</f>
        <v>#REF!</v>
      </c>
      <c r="J163" s="153" t="e">
        <f>'報告書（事業主控）'!#REF!</f>
        <v>#REF!</v>
      </c>
      <c r="K163" s="153" t="e">
        <f>'報告書（事業主控）'!#REF!</f>
        <v>#REF!</v>
      </c>
      <c r="L163" s="317">
        <f t="shared" si="26"/>
        <v>0</v>
      </c>
      <c r="M163" s="231">
        <f t="shared" si="28"/>
        <v>0</v>
      </c>
      <c r="N163" s="321" t="e">
        <f t="shared" si="27"/>
        <v>#REF!</v>
      </c>
      <c r="O163" s="320" t="e">
        <f t="shared" si="29"/>
        <v>#REF!</v>
      </c>
      <c r="P163" s="321">
        <f>INT(SUMIF(O163:O171,0,I163:I171)*105/108)</f>
        <v>0</v>
      </c>
      <c r="Q163" s="324">
        <f>INT(P163*IF(COUNTIF(R163:R171,1)=0,0,SUMIF(R163:R171,1,G163:G171)/COUNTIF(R163:R171,1))/100)</f>
        <v>0</v>
      </c>
      <c r="R163" s="321" t="e">
        <f>IF(AND(J163=0,C163&gt;=設定シート!E$85,C163&lt;=設定シート!G$85),1,0)</f>
        <v>#REF!</v>
      </c>
    </row>
    <row r="164" spans="1:18" ht="15" customHeight="1">
      <c r="B164" s="153">
        <v>2</v>
      </c>
      <c r="C164" s="153" t="e">
        <f>'報告書（事業主控）'!#REF!</f>
        <v>#REF!</v>
      </c>
      <c r="E164" s="153" t="e">
        <f>'報告書（事業主控）'!#REF!</f>
        <v>#REF!</v>
      </c>
      <c r="F164" s="153" t="e">
        <f>'報告書（事業主控）'!#REF!</f>
        <v>#REF!</v>
      </c>
      <c r="G164" s="231" t="str">
        <f>IF(ISERROR(VLOOKUP(E164,労務比率,'報告書（事業主控）'!#REF!,FALSE)),"",VLOOKUP(E164,労務比率,'報告書（事業主控）'!#REF!,FALSE))</f>
        <v/>
      </c>
      <c r="H164" s="231" t="str">
        <f>IF(ISERROR(VLOOKUP(E164,労務比率,'報告書（事業主控）'!#REF!+1,FALSE)),"",VLOOKUP(E164,労務比率,'報告書（事業主控）'!#REF!+1,FALSE))</f>
        <v/>
      </c>
      <c r="I164" s="153" t="e">
        <f>'報告書（事業主控）'!#REF!</f>
        <v>#REF!</v>
      </c>
      <c r="J164" s="153" t="e">
        <f>'報告書（事業主控）'!#REF!</f>
        <v>#REF!</v>
      </c>
      <c r="K164" s="153" t="e">
        <f>'報告書（事業主控）'!#REF!</f>
        <v>#REF!</v>
      </c>
      <c r="L164" s="317">
        <f t="shared" si="26"/>
        <v>0</v>
      </c>
      <c r="M164" s="231">
        <f t="shared" si="28"/>
        <v>0</v>
      </c>
      <c r="N164" s="321" t="e">
        <f t="shared" si="27"/>
        <v>#REF!</v>
      </c>
      <c r="O164" s="320" t="e">
        <f t="shared" si="29"/>
        <v>#REF!</v>
      </c>
      <c r="P164" s="321"/>
      <c r="Q164" s="321"/>
      <c r="R164" s="321" t="e">
        <f>IF(AND(J164=0,C164&gt;=設定シート!E$85,C164&lt;=設定シート!G$85),1,0)</f>
        <v>#REF!</v>
      </c>
    </row>
    <row r="165" spans="1:18" ht="15" customHeight="1">
      <c r="B165" s="153">
        <v>3</v>
      </c>
      <c r="C165" s="153" t="e">
        <f>'報告書（事業主控）'!#REF!</f>
        <v>#REF!</v>
      </c>
      <c r="E165" s="153" t="e">
        <f>'報告書（事業主控）'!#REF!</f>
        <v>#REF!</v>
      </c>
      <c r="F165" s="153" t="e">
        <f>'報告書（事業主控）'!#REF!</f>
        <v>#REF!</v>
      </c>
      <c r="G165" s="231" t="str">
        <f>IF(ISERROR(VLOOKUP(E165,労務比率,'報告書（事業主控）'!#REF!,FALSE)),"",VLOOKUP(E165,労務比率,'報告書（事業主控）'!#REF!,FALSE))</f>
        <v/>
      </c>
      <c r="H165" s="231" t="str">
        <f>IF(ISERROR(VLOOKUP(E165,労務比率,'報告書（事業主控）'!#REF!+1,FALSE)),"",VLOOKUP(E165,労務比率,'報告書（事業主控）'!#REF!+1,FALSE))</f>
        <v/>
      </c>
      <c r="I165" s="153" t="e">
        <f>'報告書（事業主控）'!#REF!</f>
        <v>#REF!</v>
      </c>
      <c r="J165" s="153" t="e">
        <f>'報告書（事業主控）'!#REF!</f>
        <v>#REF!</v>
      </c>
      <c r="K165" s="153" t="e">
        <f>'報告書（事業主控）'!#REF!</f>
        <v>#REF!</v>
      </c>
      <c r="L165" s="317">
        <f t="shared" si="26"/>
        <v>0</v>
      </c>
      <c r="M165" s="231">
        <f t="shared" si="28"/>
        <v>0</v>
      </c>
      <c r="N165" s="321" t="e">
        <f t="shared" si="27"/>
        <v>#REF!</v>
      </c>
      <c r="O165" s="320" t="e">
        <f t="shared" si="29"/>
        <v>#REF!</v>
      </c>
      <c r="P165" s="321"/>
      <c r="Q165" s="321"/>
      <c r="R165" s="321" t="e">
        <f>IF(AND(J165=0,C165&gt;=設定シート!E$85,C165&lt;=設定シート!G$85),1,0)</f>
        <v>#REF!</v>
      </c>
    </row>
    <row r="166" spans="1:18" ht="15" customHeight="1">
      <c r="B166" s="153">
        <v>4</v>
      </c>
      <c r="C166" s="153" t="e">
        <f>'報告書（事業主控）'!#REF!</f>
        <v>#REF!</v>
      </c>
      <c r="E166" s="153" t="e">
        <f>'報告書（事業主控）'!#REF!</f>
        <v>#REF!</v>
      </c>
      <c r="F166" s="153" t="e">
        <f>'報告書（事業主控）'!#REF!</f>
        <v>#REF!</v>
      </c>
      <c r="G166" s="231" t="str">
        <f>IF(ISERROR(VLOOKUP(E166,労務比率,'報告書（事業主控）'!#REF!,FALSE)),"",VLOOKUP(E166,労務比率,'報告書（事業主控）'!#REF!,FALSE))</f>
        <v/>
      </c>
      <c r="H166" s="231" t="str">
        <f>IF(ISERROR(VLOOKUP(E166,労務比率,'報告書（事業主控）'!#REF!+1,FALSE)),"",VLOOKUP(E166,労務比率,'報告書（事業主控）'!#REF!+1,FALSE))</f>
        <v/>
      </c>
      <c r="I166" s="153" t="e">
        <f>'報告書（事業主控）'!#REF!</f>
        <v>#REF!</v>
      </c>
      <c r="J166" s="153" t="e">
        <f>'報告書（事業主控）'!#REF!</f>
        <v>#REF!</v>
      </c>
      <c r="K166" s="153" t="e">
        <f>'報告書（事業主控）'!#REF!</f>
        <v>#REF!</v>
      </c>
      <c r="L166" s="317">
        <f t="shared" si="26"/>
        <v>0</v>
      </c>
      <c r="M166" s="231">
        <f t="shared" si="28"/>
        <v>0</v>
      </c>
      <c r="N166" s="321" t="e">
        <f t="shared" si="27"/>
        <v>#REF!</v>
      </c>
      <c r="O166" s="320" t="e">
        <f t="shared" si="29"/>
        <v>#REF!</v>
      </c>
      <c r="P166" s="321"/>
      <c r="Q166" s="321"/>
      <c r="R166" s="321" t="e">
        <f>IF(AND(J166=0,C166&gt;=設定シート!E$85,C166&lt;=設定シート!G$85),1,0)</f>
        <v>#REF!</v>
      </c>
    </row>
    <row r="167" spans="1:18" ht="15" customHeight="1">
      <c r="B167" s="153">
        <v>5</v>
      </c>
      <c r="C167" s="153" t="e">
        <f>'報告書（事業主控）'!#REF!</f>
        <v>#REF!</v>
      </c>
      <c r="E167" s="153" t="e">
        <f>'報告書（事業主控）'!#REF!</f>
        <v>#REF!</v>
      </c>
      <c r="F167" s="153" t="e">
        <f>'報告書（事業主控）'!#REF!</f>
        <v>#REF!</v>
      </c>
      <c r="G167" s="231" t="str">
        <f>IF(ISERROR(VLOOKUP(E167,労務比率,'報告書（事業主控）'!#REF!,FALSE)),"",VLOOKUP(E167,労務比率,'報告書（事業主控）'!#REF!,FALSE))</f>
        <v/>
      </c>
      <c r="H167" s="231" t="str">
        <f>IF(ISERROR(VLOOKUP(E167,労務比率,'報告書（事業主控）'!#REF!+1,FALSE)),"",VLOOKUP(E167,労務比率,'報告書（事業主控）'!#REF!+1,FALSE))</f>
        <v/>
      </c>
      <c r="I167" s="153" t="e">
        <f>'報告書（事業主控）'!#REF!</f>
        <v>#REF!</v>
      </c>
      <c r="J167" s="153" t="e">
        <f>'報告書（事業主控）'!#REF!</f>
        <v>#REF!</v>
      </c>
      <c r="K167" s="153" t="e">
        <f>'報告書（事業主控）'!#REF!</f>
        <v>#REF!</v>
      </c>
      <c r="L167" s="317">
        <f t="shared" si="26"/>
        <v>0</v>
      </c>
      <c r="M167" s="231">
        <f t="shared" si="28"/>
        <v>0</v>
      </c>
      <c r="N167" s="321" t="e">
        <f t="shared" si="27"/>
        <v>#REF!</v>
      </c>
      <c r="O167" s="320" t="e">
        <f t="shared" si="29"/>
        <v>#REF!</v>
      </c>
      <c r="P167" s="321"/>
      <c r="Q167" s="321"/>
      <c r="R167" s="321" t="e">
        <f>IF(AND(J167=0,C167&gt;=設定シート!E$85,C167&lt;=設定シート!G$85),1,0)</f>
        <v>#REF!</v>
      </c>
    </row>
    <row r="168" spans="1:18" ht="15" customHeight="1">
      <c r="B168" s="153">
        <v>6</v>
      </c>
      <c r="C168" s="153" t="e">
        <f>'報告書（事業主控）'!#REF!</f>
        <v>#REF!</v>
      </c>
      <c r="E168" s="153" t="e">
        <f>'報告書（事業主控）'!#REF!</f>
        <v>#REF!</v>
      </c>
      <c r="F168" s="153" t="e">
        <f>'報告書（事業主控）'!#REF!</f>
        <v>#REF!</v>
      </c>
      <c r="G168" s="231" t="str">
        <f>IF(ISERROR(VLOOKUP(E168,労務比率,'報告書（事業主控）'!#REF!,FALSE)),"",VLOOKUP(E168,労務比率,'報告書（事業主控）'!#REF!,FALSE))</f>
        <v/>
      </c>
      <c r="H168" s="231" t="str">
        <f>IF(ISERROR(VLOOKUP(E168,労務比率,'報告書（事業主控）'!#REF!+1,FALSE)),"",VLOOKUP(E168,労務比率,'報告書（事業主控）'!#REF!+1,FALSE))</f>
        <v/>
      </c>
      <c r="I168" s="153" t="e">
        <f>'報告書（事業主控）'!#REF!</f>
        <v>#REF!</v>
      </c>
      <c r="J168" s="153" t="e">
        <f>'報告書（事業主控）'!#REF!</f>
        <v>#REF!</v>
      </c>
      <c r="K168" s="153" t="e">
        <f>'報告書（事業主控）'!#REF!</f>
        <v>#REF!</v>
      </c>
      <c r="L168" s="317">
        <f t="shared" si="26"/>
        <v>0</v>
      </c>
      <c r="M168" s="231">
        <f t="shared" si="28"/>
        <v>0</v>
      </c>
      <c r="N168" s="321" t="e">
        <f t="shared" si="27"/>
        <v>#REF!</v>
      </c>
      <c r="O168" s="320" t="e">
        <f t="shared" si="29"/>
        <v>#REF!</v>
      </c>
      <c r="P168" s="321"/>
      <c r="Q168" s="321"/>
      <c r="R168" s="321" t="e">
        <f>IF(AND(J168=0,C168&gt;=設定シート!E$85,C168&lt;=設定シート!G$85),1,0)</f>
        <v>#REF!</v>
      </c>
    </row>
    <row r="169" spans="1:18" ht="15" customHeight="1">
      <c r="B169" s="153">
        <v>7</v>
      </c>
      <c r="C169" s="153" t="e">
        <f>'報告書（事業主控）'!#REF!</f>
        <v>#REF!</v>
      </c>
      <c r="E169" s="153" t="e">
        <f>'報告書（事業主控）'!#REF!</f>
        <v>#REF!</v>
      </c>
      <c r="F169" s="153" t="e">
        <f>'報告書（事業主控）'!#REF!</f>
        <v>#REF!</v>
      </c>
      <c r="G169" s="231" t="str">
        <f>IF(ISERROR(VLOOKUP(E169,労務比率,'報告書（事業主控）'!#REF!,FALSE)),"",VLOOKUP(E169,労務比率,'報告書（事業主控）'!#REF!,FALSE))</f>
        <v/>
      </c>
      <c r="H169" s="231" t="str">
        <f>IF(ISERROR(VLOOKUP(E169,労務比率,'報告書（事業主控）'!#REF!+1,FALSE)),"",VLOOKUP(E169,労務比率,'報告書（事業主控）'!#REF!+1,FALSE))</f>
        <v/>
      </c>
      <c r="I169" s="153" t="e">
        <f>'報告書（事業主控）'!#REF!</f>
        <v>#REF!</v>
      </c>
      <c r="J169" s="153" t="e">
        <f>'報告書（事業主控）'!#REF!</f>
        <v>#REF!</v>
      </c>
      <c r="K169" s="153" t="e">
        <f>'報告書（事業主控）'!#REF!</f>
        <v>#REF!</v>
      </c>
      <c r="L169" s="317">
        <f t="shared" si="26"/>
        <v>0</v>
      </c>
      <c r="M169" s="231">
        <f t="shared" si="28"/>
        <v>0</v>
      </c>
      <c r="N169" s="321" t="e">
        <f t="shared" si="27"/>
        <v>#REF!</v>
      </c>
      <c r="O169" s="320" t="e">
        <f t="shared" si="29"/>
        <v>#REF!</v>
      </c>
      <c r="P169" s="321"/>
      <c r="Q169" s="321"/>
      <c r="R169" s="321" t="e">
        <f>IF(AND(J169=0,C169&gt;=設定シート!E$85,C169&lt;=設定シート!G$85),1,0)</f>
        <v>#REF!</v>
      </c>
    </row>
    <row r="170" spans="1:18" ht="15" customHeight="1">
      <c r="B170" s="153">
        <v>8</v>
      </c>
      <c r="C170" s="153" t="e">
        <f>'報告書（事業主控）'!#REF!</f>
        <v>#REF!</v>
      </c>
      <c r="E170" s="153" t="e">
        <f>'報告書（事業主控）'!#REF!</f>
        <v>#REF!</v>
      </c>
      <c r="F170" s="153" t="e">
        <f>'報告書（事業主控）'!#REF!</f>
        <v>#REF!</v>
      </c>
      <c r="G170" s="231" t="str">
        <f>IF(ISERROR(VLOOKUP(E170,労務比率,'報告書（事業主控）'!#REF!,FALSE)),"",VLOOKUP(E170,労務比率,'報告書（事業主控）'!#REF!,FALSE))</f>
        <v/>
      </c>
      <c r="H170" s="231" t="str">
        <f>IF(ISERROR(VLOOKUP(E170,労務比率,'報告書（事業主控）'!#REF!+1,FALSE)),"",VLOOKUP(E170,労務比率,'報告書（事業主控）'!#REF!+1,FALSE))</f>
        <v/>
      </c>
      <c r="I170" s="153" t="e">
        <f>'報告書（事業主控）'!#REF!</f>
        <v>#REF!</v>
      </c>
      <c r="J170" s="153" t="e">
        <f>'報告書（事業主控）'!#REF!</f>
        <v>#REF!</v>
      </c>
      <c r="K170" s="153" t="e">
        <f>'報告書（事業主控）'!#REF!</f>
        <v>#REF!</v>
      </c>
      <c r="L170" s="317">
        <f t="shared" si="26"/>
        <v>0</v>
      </c>
      <c r="M170" s="231">
        <f t="shared" si="28"/>
        <v>0</v>
      </c>
      <c r="N170" s="321" t="e">
        <f t="shared" si="27"/>
        <v>#REF!</v>
      </c>
      <c r="O170" s="320" t="e">
        <f t="shared" si="29"/>
        <v>#REF!</v>
      </c>
      <c r="P170" s="321"/>
      <c r="Q170" s="321"/>
      <c r="R170" s="321" t="e">
        <f>IF(AND(J170=0,C170&gt;=設定シート!E$85,C170&lt;=設定シート!G$85),1,0)</f>
        <v>#REF!</v>
      </c>
    </row>
    <row r="171" spans="1:18" ht="15" customHeight="1">
      <c r="B171" s="153">
        <v>9</v>
      </c>
      <c r="C171" s="153" t="e">
        <f>'報告書（事業主控）'!#REF!</f>
        <v>#REF!</v>
      </c>
      <c r="E171" s="153" t="e">
        <f>'報告書（事業主控）'!#REF!</f>
        <v>#REF!</v>
      </c>
      <c r="F171" s="153" t="e">
        <f>'報告書（事業主控）'!#REF!</f>
        <v>#REF!</v>
      </c>
      <c r="G171" s="231" t="str">
        <f>IF(ISERROR(VLOOKUP(E171,労務比率,'報告書（事業主控）'!#REF!,FALSE)),"",VLOOKUP(E171,労務比率,'報告書（事業主控）'!#REF!,FALSE))</f>
        <v/>
      </c>
      <c r="H171" s="231" t="str">
        <f>IF(ISERROR(VLOOKUP(E171,労務比率,'報告書（事業主控）'!#REF!+1,FALSE)),"",VLOOKUP(E171,労務比率,'報告書（事業主控）'!#REF!+1,FALSE))</f>
        <v/>
      </c>
      <c r="I171" s="153" t="e">
        <f>'報告書（事業主控）'!#REF!</f>
        <v>#REF!</v>
      </c>
      <c r="J171" s="153" t="e">
        <f>'報告書（事業主控）'!#REF!</f>
        <v>#REF!</v>
      </c>
      <c r="K171" s="153" t="e">
        <f>'報告書（事業主控）'!#REF!</f>
        <v>#REF!</v>
      </c>
      <c r="L171" s="317">
        <f t="shared" si="26"/>
        <v>0</v>
      </c>
      <c r="M171" s="231">
        <f t="shared" si="28"/>
        <v>0</v>
      </c>
      <c r="N171" s="321" t="e">
        <f t="shared" si="27"/>
        <v>#REF!</v>
      </c>
      <c r="O171" s="320" t="e">
        <f t="shared" si="29"/>
        <v>#REF!</v>
      </c>
      <c r="P171" s="321"/>
      <c r="Q171" s="321"/>
      <c r="R171" s="321" t="e">
        <f>IF(AND(J171=0,C171&gt;=設定シート!E$85,C171&lt;=設定シート!G$85),1,0)</f>
        <v>#REF!</v>
      </c>
    </row>
    <row r="172" spans="1:18" ht="15" customHeight="1">
      <c r="A172" s="153">
        <v>15</v>
      </c>
      <c r="B172" s="153">
        <v>1</v>
      </c>
      <c r="C172" s="153" t="e">
        <f>'報告書（事業主控）'!#REF!</f>
        <v>#REF!</v>
      </c>
      <c r="E172" s="153" t="e">
        <f>'報告書（事業主控）'!#REF!</f>
        <v>#REF!</v>
      </c>
      <c r="F172" s="153" t="e">
        <f>'報告書（事業主控）'!#REF!</f>
        <v>#REF!</v>
      </c>
      <c r="G172" s="231" t="str">
        <f>IF(ISERROR(VLOOKUP(E172,労務比率,'報告書（事業主控）'!#REF!,FALSE)),"",VLOOKUP(E172,労務比率,'報告書（事業主控）'!#REF!,FALSE))</f>
        <v/>
      </c>
      <c r="H172" s="231" t="str">
        <f>IF(ISERROR(VLOOKUP(E172,労務比率,'報告書（事業主控）'!#REF!+1,FALSE)),"",VLOOKUP(E172,労務比率,'報告書（事業主控）'!#REF!+1,FALSE))</f>
        <v/>
      </c>
      <c r="I172" s="153" t="e">
        <f>'報告書（事業主控）'!#REF!</f>
        <v>#REF!</v>
      </c>
      <c r="J172" s="153" t="e">
        <f>'報告書（事業主控）'!#REF!</f>
        <v>#REF!</v>
      </c>
      <c r="K172" s="153" t="e">
        <f>'報告書（事業主控）'!#REF!</f>
        <v>#REF!</v>
      </c>
      <c r="L172" s="317">
        <f t="shared" si="26"/>
        <v>0</v>
      </c>
      <c r="M172" s="231">
        <f t="shared" si="28"/>
        <v>0</v>
      </c>
      <c r="N172" s="321" t="e">
        <f t="shared" si="27"/>
        <v>#REF!</v>
      </c>
      <c r="O172" s="320" t="e">
        <f t="shared" si="29"/>
        <v>#REF!</v>
      </c>
      <c r="P172" s="321">
        <f>INT(SUMIF(O172:O180,0,I172:I180)*105/108)</f>
        <v>0</v>
      </c>
      <c r="Q172" s="324">
        <f>INT(P172*IF(COUNTIF(R172:R180,1)=0,0,SUMIF(R172:R180,1,G172:G180)/COUNTIF(R172:R180,1))/100)</f>
        <v>0</v>
      </c>
      <c r="R172" s="321" t="e">
        <f>IF(AND(J172=0,C172&gt;=設定シート!E$85,C172&lt;=設定シート!G$85),1,0)</f>
        <v>#REF!</v>
      </c>
    </row>
    <row r="173" spans="1:18" ht="15" customHeight="1">
      <c r="B173" s="153">
        <v>2</v>
      </c>
      <c r="C173" s="153" t="e">
        <f>'報告書（事業主控）'!#REF!</f>
        <v>#REF!</v>
      </c>
      <c r="E173" s="153" t="e">
        <f>'報告書（事業主控）'!#REF!</f>
        <v>#REF!</v>
      </c>
      <c r="F173" s="153" t="e">
        <f>'報告書（事業主控）'!#REF!</f>
        <v>#REF!</v>
      </c>
      <c r="G173" s="231" t="str">
        <f>IF(ISERROR(VLOOKUP(E173,労務比率,'報告書（事業主控）'!#REF!,FALSE)),"",VLOOKUP(E173,労務比率,'報告書（事業主控）'!#REF!,FALSE))</f>
        <v/>
      </c>
      <c r="H173" s="231" t="str">
        <f>IF(ISERROR(VLOOKUP(E173,労務比率,'報告書（事業主控）'!#REF!+1,FALSE)),"",VLOOKUP(E173,労務比率,'報告書（事業主控）'!#REF!+1,FALSE))</f>
        <v/>
      </c>
      <c r="I173" s="153" t="e">
        <f>'報告書（事業主控）'!#REF!</f>
        <v>#REF!</v>
      </c>
      <c r="J173" s="153" t="e">
        <f>'報告書（事業主控）'!#REF!</f>
        <v>#REF!</v>
      </c>
      <c r="K173" s="153" t="e">
        <f>'報告書（事業主控）'!#REF!</f>
        <v>#REF!</v>
      </c>
      <c r="L173" s="317">
        <f t="shared" si="26"/>
        <v>0</v>
      </c>
      <c r="M173" s="231">
        <f t="shared" si="28"/>
        <v>0</v>
      </c>
      <c r="N173" s="321" t="e">
        <f t="shared" si="27"/>
        <v>#REF!</v>
      </c>
      <c r="O173" s="320" t="e">
        <f t="shared" si="29"/>
        <v>#REF!</v>
      </c>
      <c r="P173" s="321"/>
      <c r="Q173" s="321"/>
      <c r="R173" s="321" t="e">
        <f>IF(AND(J173=0,C173&gt;=設定シート!E$85,C173&lt;=設定シート!G$85),1,0)</f>
        <v>#REF!</v>
      </c>
    </row>
    <row r="174" spans="1:18" ht="15" customHeight="1">
      <c r="B174" s="153">
        <v>3</v>
      </c>
      <c r="C174" s="153" t="e">
        <f>'報告書（事業主控）'!#REF!</f>
        <v>#REF!</v>
      </c>
      <c r="E174" s="153" t="e">
        <f>'報告書（事業主控）'!#REF!</f>
        <v>#REF!</v>
      </c>
      <c r="F174" s="153" t="e">
        <f>'報告書（事業主控）'!#REF!</f>
        <v>#REF!</v>
      </c>
      <c r="G174" s="231" t="str">
        <f>IF(ISERROR(VLOOKUP(E174,労務比率,'報告書（事業主控）'!#REF!,FALSE)),"",VLOOKUP(E174,労務比率,'報告書（事業主控）'!#REF!,FALSE))</f>
        <v/>
      </c>
      <c r="H174" s="231" t="str">
        <f>IF(ISERROR(VLOOKUP(E174,労務比率,'報告書（事業主控）'!#REF!+1,FALSE)),"",VLOOKUP(E174,労務比率,'報告書（事業主控）'!#REF!+1,FALSE))</f>
        <v/>
      </c>
      <c r="I174" s="153" t="e">
        <f>'報告書（事業主控）'!#REF!</f>
        <v>#REF!</v>
      </c>
      <c r="J174" s="153" t="e">
        <f>'報告書（事業主控）'!#REF!</f>
        <v>#REF!</v>
      </c>
      <c r="K174" s="153" t="e">
        <f>'報告書（事業主控）'!#REF!</f>
        <v>#REF!</v>
      </c>
      <c r="L174" s="317">
        <f t="shared" si="26"/>
        <v>0</v>
      </c>
      <c r="M174" s="231">
        <f t="shared" si="28"/>
        <v>0</v>
      </c>
      <c r="N174" s="321" t="e">
        <f t="shared" si="27"/>
        <v>#REF!</v>
      </c>
      <c r="O174" s="320" t="e">
        <f t="shared" si="29"/>
        <v>#REF!</v>
      </c>
      <c r="P174" s="321"/>
      <c r="Q174" s="321"/>
      <c r="R174" s="321" t="e">
        <f>IF(AND(J174=0,C174&gt;=設定シート!E$85,C174&lt;=設定シート!G$85),1,0)</f>
        <v>#REF!</v>
      </c>
    </row>
    <row r="175" spans="1:18" ht="15" customHeight="1">
      <c r="B175" s="153">
        <v>4</v>
      </c>
      <c r="C175" s="153" t="e">
        <f>'報告書（事業主控）'!#REF!</f>
        <v>#REF!</v>
      </c>
      <c r="E175" s="153" t="e">
        <f>'報告書（事業主控）'!#REF!</f>
        <v>#REF!</v>
      </c>
      <c r="F175" s="153" t="e">
        <f>'報告書（事業主控）'!#REF!</f>
        <v>#REF!</v>
      </c>
      <c r="G175" s="231" t="str">
        <f>IF(ISERROR(VLOOKUP(E175,労務比率,'報告書（事業主控）'!#REF!,FALSE)),"",VLOOKUP(E175,労務比率,'報告書（事業主控）'!#REF!,FALSE))</f>
        <v/>
      </c>
      <c r="H175" s="231" t="str">
        <f>IF(ISERROR(VLOOKUP(E175,労務比率,'報告書（事業主控）'!#REF!+1,FALSE)),"",VLOOKUP(E175,労務比率,'報告書（事業主控）'!#REF!+1,FALSE))</f>
        <v/>
      </c>
      <c r="I175" s="153" t="e">
        <f>'報告書（事業主控）'!#REF!</f>
        <v>#REF!</v>
      </c>
      <c r="J175" s="153" t="e">
        <f>'報告書（事業主控）'!#REF!</f>
        <v>#REF!</v>
      </c>
      <c r="K175" s="153" t="e">
        <f>'報告書（事業主控）'!#REF!</f>
        <v>#REF!</v>
      </c>
      <c r="L175" s="317">
        <f t="shared" si="26"/>
        <v>0</v>
      </c>
      <c r="M175" s="231">
        <f t="shared" si="28"/>
        <v>0</v>
      </c>
      <c r="N175" s="321" t="e">
        <f t="shared" si="27"/>
        <v>#REF!</v>
      </c>
      <c r="O175" s="320" t="e">
        <f t="shared" si="29"/>
        <v>#REF!</v>
      </c>
      <c r="P175" s="321"/>
      <c r="Q175" s="321"/>
      <c r="R175" s="321" t="e">
        <f>IF(AND(J175=0,C175&gt;=設定シート!E$85,C175&lt;=設定シート!G$85),1,0)</f>
        <v>#REF!</v>
      </c>
    </row>
    <row r="176" spans="1:18" ht="15" customHeight="1">
      <c r="B176" s="153">
        <v>5</v>
      </c>
      <c r="C176" s="153" t="e">
        <f>'報告書（事業主控）'!#REF!</f>
        <v>#REF!</v>
      </c>
      <c r="E176" s="153" t="e">
        <f>'報告書（事業主控）'!#REF!</f>
        <v>#REF!</v>
      </c>
      <c r="F176" s="153" t="e">
        <f>'報告書（事業主控）'!#REF!</f>
        <v>#REF!</v>
      </c>
      <c r="G176" s="231" t="str">
        <f>IF(ISERROR(VLOOKUP(E176,労務比率,'報告書（事業主控）'!#REF!,FALSE)),"",VLOOKUP(E176,労務比率,'報告書（事業主控）'!#REF!,FALSE))</f>
        <v/>
      </c>
      <c r="H176" s="231" t="str">
        <f>IF(ISERROR(VLOOKUP(E176,労務比率,'報告書（事業主控）'!#REF!+1,FALSE)),"",VLOOKUP(E176,労務比率,'報告書（事業主控）'!#REF!+1,FALSE))</f>
        <v/>
      </c>
      <c r="I176" s="153" t="e">
        <f>'報告書（事業主控）'!#REF!</f>
        <v>#REF!</v>
      </c>
      <c r="J176" s="153" t="e">
        <f>'報告書（事業主控）'!#REF!</f>
        <v>#REF!</v>
      </c>
      <c r="K176" s="153" t="e">
        <f>'報告書（事業主控）'!#REF!</f>
        <v>#REF!</v>
      </c>
      <c r="L176" s="317">
        <f t="shared" si="26"/>
        <v>0</v>
      </c>
      <c r="M176" s="231">
        <f t="shared" si="28"/>
        <v>0</v>
      </c>
      <c r="N176" s="321" t="e">
        <f t="shared" si="27"/>
        <v>#REF!</v>
      </c>
      <c r="O176" s="320" t="e">
        <f t="shared" si="29"/>
        <v>#REF!</v>
      </c>
      <c r="P176" s="321"/>
      <c r="Q176" s="321"/>
      <c r="R176" s="321" t="e">
        <f>IF(AND(J176=0,C176&gt;=設定シート!E$85,C176&lt;=設定シート!G$85),1,0)</f>
        <v>#REF!</v>
      </c>
    </row>
    <row r="177" spans="1:18" ht="15" customHeight="1">
      <c r="B177" s="153">
        <v>6</v>
      </c>
      <c r="C177" s="153" t="e">
        <f>'報告書（事業主控）'!#REF!</f>
        <v>#REF!</v>
      </c>
      <c r="E177" s="153" t="e">
        <f>'報告書（事業主控）'!#REF!</f>
        <v>#REF!</v>
      </c>
      <c r="F177" s="153" t="e">
        <f>'報告書（事業主控）'!#REF!</f>
        <v>#REF!</v>
      </c>
      <c r="G177" s="231" t="str">
        <f>IF(ISERROR(VLOOKUP(E177,労務比率,'報告書（事業主控）'!#REF!,FALSE)),"",VLOOKUP(E177,労務比率,'報告書（事業主控）'!#REF!,FALSE))</f>
        <v/>
      </c>
      <c r="H177" s="231" t="str">
        <f>IF(ISERROR(VLOOKUP(E177,労務比率,'報告書（事業主控）'!#REF!+1,FALSE)),"",VLOOKUP(E177,労務比率,'報告書（事業主控）'!#REF!+1,FALSE))</f>
        <v/>
      </c>
      <c r="I177" s="153" t="e">
        <f>'報告書（事業主控）'!#REF!</f>
        <v>#REF!</v>
      </c>
      <c r="J177" s="153" t="e">
        <f>'報告書（事業主控）'!#REF!</f>
        <v>#REF!</v>
      </c>
      <c r="K177" s="153" t="e">
        <f>'報告書（事業主控）'!#REF!</f>
        <v>#REF!</v>
      </c>
      <c r="L177" s="317">
        <f t="shared" si="26"/>
        <v>0</v>
      </c>
      <c r="M177" s="231">
        <f t="shared" si="28"/>
        <v>0</v>
      </c>
      <c r="N177" s="321" t="e">
        <f t="shared" si="27"/>
        <v>#REF!</v>
      </c>
      <c r="O177" s="320" t="e">
        <f t="shared" si="29"/>
        <v>#REF!</v>
      </c>
      <c r="P177" s="321"/>
      <c r="Q177" s="321"/>
      <c r="R177" s="321" t="e">
        <f>IF(AND(J177=0,C177&gt;=設定シート!E$85,C177&lt;=設定シート!G$85),1,0)</f>
        <v>#REF!</v>
      </c>
    </row>
    <row r="178" spans="1:18" ht="15" customHeight="1">
      <c r="B178" s="153">
        <v>7</v>
      </c>
      <c r="C178" s="153" t="e">
        <f>'報告書（事業主控）'!#REF!</f>
        <v>#REF!</v>
      </c>
      <c r="E178" s="153" t="e">
        <f>'報告書（事業主控）'!#REF!</f>
        <v>#REF!</v>
      </c>
      <c r="F178" s="153" t="e">
        <f>'報告書（事業主控）'!#REF!</f>
        <v>#REF!</v>
      </c>
      <c r="G178" s="231" t="str">
        <f>IF(ISERROR(VLOOKUP(E178,労務比率,'報告書（事業主控）'!#REF!,FALSE)),"",VLOOKUP(E178,労務比率,'報告書（事業主控）'!#REF!,FALSE))</f>
        <v/>
      </c>
      <c r="H178" s="231" t="str">
        <f>IF(ISERROR(VLOOKUP(E178,労務比率,'報告書（事業主控）'!#REF!+1,FALSE)),"",VLOOKUP(E178,労務比率,'報告書（事業主控）'!#REF!+1,FALSE))</f>
        <v/>
      </c>
      <c r="I178" s="153" t="e">
        <f>'報告書（事業主控）'!#REF!</f>
        <v>#REF!</v>
      </c>
      <c r="J178" s="153" t="e">
        <f>'報告書（事業主控）'!#REF!</f>
        <v>#REF!</v>
      </c>
      <c r="K178" s="153" t="e">
        <f>'報告書（事業主控）'!#REF!</f>
        <v>#REF!</v>
      </c>
      <c r="L178" s="317">
        <f t="shared" si="26"/>
        <v>0</v>
      </c>
      <c r="M178" s="231">
        <f t="shared" si="28"/>
        <v>0</v>
      </c>
      <c r="N178" s="321" t="e">
        <f t="shared" si="27"/>
        <v>#REF!</v>
      </c>
      <c r="O178" s="320" t="e">
        <f t="shared" si="29"/>
        <v>#REF!</v>
      </c>
      <c r="P178" s="321"/>
      <c r="Q178" s="321"/>
      <c r="R178" s="321" t="e">
        <f>IF(AND(J178=0,C178&gt;=設定シート!E$85,C178&lt;=設定シート!G$85),1,0)</f>
        <v>#REF!</v>
      </c>
    </row>
    <row r="179" spans="1:18" ht="15" customHeight="1">
      <c r="B179" s="153">
        <v>8</v>
      </c>
      <c r="C179" s="153" t="e">
        <f>'報告書（事業主控）'!#REF!</f>
        <v>#REF!</v>
      </c>
      <c r="E179" s="153" t="e">
        <f>'報告書（事業主控）'!#REF!</f>
        <v>#REF!</v>
      </c>
      <c r="F179" s="153" t="e">
        <f>'報告書（事業主控）'!#REF!</f>
        <v>#REF!</v>
      </c>
      <c r="G179" s="231" t="str">
        <f>IF(ISERROR(VLOOKUP(E179,労務比率,'報告書（事業主控）'!#REF!,FALSE)),"",VLOOKUP(E179,労務比率,'報告書（事業主控）'!#REF!,FALSE))</f>
        <v/>
      </c>
      <c r="H179" s="231" t="str">
        <f>IF(ISERROR(VLOOKUP(E179,労務比率,'報告書（事業主控）'!#REF!+1,FALSE)),"",VLOOKUP(E179,労務比率,'報告書（事業主控）'!#REF!+1,FALSE))</f>
        <v/>
      </c>
      <c r="I179" s="153" t="e">
        <f>'報告書（事業主控）'!#REF!</f>
        <v>#REF!</v>
      </c>
      <c r="J179" s="153" t="e">
        <f>'報告書（事業主控）'!#REF!</f>
        <v>#REF!</v>
      </c>
      <c r="K179" s="153" t="e">
        <f>'報告書（事業主控）'!#REF!</f>
        <v>#REF!</v>
      </c>
      <c r="L179" s="317">
        <f t="shared" ref="L179:L242" si="30">IF(ISERROR(INT((ROUNDDOWN(I179*G179/100,0)+K179)/1000)),0,INT((ROUNDDOWN(I179*G179/100,0)+K179)/1000))</f>
        <v>0</v>
      </c>
      <c r="M179" s="231">
        <f t="shared" si="28"/>
        <v>0</v>
      </c>
      <c r="N179" s="321" t="e">
        <f t="shared" ref="N179:N242" si="31">IF(R179=1,0,I179)</f>
        <v>#REF!</v>
      </c>
      <c r="O179" s="320" t="e">
        <f t="shared" si="29"/>
        <v>#REF!</v>
      </c>
      <c r="P179" s="321"/>
      <c r="Q179" s="321"/>
      <c r="R179" s="321" t="e">
        <f>IF(AND(J179=0,C179&gt;=設定シート!E$85,C179&lt;=設定シート!G$85),1,0)</f>
        <v>#REF!</v>
      </c>
    </row>
    <row r="180" spans="1:18" ht="15" customHeight="1">
      <c r="B180" s="153">
        <v>9</v>
      </c>
      <c r="C180" s="153" t="e">
        <f>'報告書（事業主控）'!#REF!</f>
        <v>#REF!</v>
      </c>
      <c r="E180" s="153" t="e">
        <f>'報告書（事業主控）'!#REF!</f>
        <v>#REF!</v>
      </c>
      <c r="F180" s="153" t="e">
        <f>'報告書（事業主控）'!#REF!</f>
        <v>#REF!</v>
      </c>
      <c r="G180" s="231" t="str">
        <f>IF(ISERROR(VLOOKUP(E180,労務比率,'報告書（事業主控）'!#REF!,FALSE)),"",VLOOKUP(E180,労務比率,'報告書（事業主控）'!#REF!,FALSE))</f>
        <v/>
      </c>
      <c r="H180" s="231" t="str">
        <f>IF(ISERROR(VLOOKUP(E180,労務比率,'報告書（事業主控）'!#REF!+1,FALSE)),"",VLOOKUP(E180,労務比率,'報告書（事業主控）'!#REF!+1,FALSE))</f>
        <v/>
      </c>
      <c r="I180" s="153" t="e">
        <f>'報告書（事業主控）'!#REF!</f>
        <v>#REF!</v>
      </c>
      <c r="J180" s="153" t="e">
        <f>'報告書（事業主控）'!#REF!</f>
        <v>#REF!</v>
      </c>
      <c r="K180" s="153" t="e">
        <f>'報告書（事業主控）'!#REF!</f>
        <v>#REF!</v>
      </c>
      <c r="L180" s="317">
        <f t="shared" si="30"/>
        <v>0</v>
      </c>
      <c r="M180" s="231">
        <f t="shared" si="28"/>
        <v>0</v>
      </c>
      <c r="N180" s="321" t="e">
        <f t="shared" si="31"/>
        <v>#REF!</v>
      </c>
      <c r="O180" s="320" t="e">
        <f t="shared" si="29"/>
        <v>#REF!</v>
      </c>
      <c r="P180" s="321"/>
      <c r="Q180" s="321"/>
      <c r="R180" s="321" t="e">
        <f>IF(AND(J180=0,C180&gt;=設定シート!E$85,C180&lt;=設定シート!G$85),1,0)</f>
        <v>#REF!</v>
      </c>
    </row>
    <row r="181" spans="1:18" ht="15" customHeight="1">
      <c r="A181" s="153">
        <v>16</v>
      </c>
      <c r="B181" s="153">
        <v>1</v>
      </c>
      <c r="C181" s="153" t="e">
        <f>'報告書（事業主控）'!#REF!</f>
        <v>#REF!</v>
      </c>
      <c r="E181" s="153" t="e">
        <f>'報告書（事業主控）'!#REF!</f>
        <v>#REF!</v>
      </c>
      <c r="F181" s="153" t="e">
        <f>'報告書（事業主控）'!#REF!</f>
        <v>#REF!</v>
      </c>
      <c r="G181" s="231" t="str">
        <f>IF(ISERROR(VLOOKUP(E181,労務比率,'報告書（事業主控）'!#REF!,FALSE)),"",VLOOKUP(E181,労務比率,'報告書（事業主控）'!#REF!,FALSE))</f>
        <v/>
      </c>
      <c r="H181" s="231" t="str">
        <f>IF(ISERROR(VLOOKUP(E181,労務比率,'報告書（事業主控）'!#REF!+1,FALSE)),"",VLOOKUP(E181,労務比率,'報告書（事業主控）'!#REF!+1,FALSE))</f>
        <v/>
      </c>
      <c r="I181" s="153" t="e">
        <f>'報告書（事業主控）'!#REF!</f>
        <v>#REF!</v>
      </c>
      <c r="J181" s="153" t="e">
        <f>'報告書（事業主控）'!#REF!</f>
        <v>#REF!</v>
      </c>
      <c r="K181" s="153" t="e">
        <f>'報告書（事業主控）'!#REF!</f>
        <v>#REF!</v>
      </c>
      <c r="L181" s="317">
        <f t="shared" si="30"/>
        <v>0</v>
      </c>
      <c r="M181" s="231">
        <f t="shared" si="28"/>
        <v>0</v>
      </c>
      <c r="N181" s="321" t="e">
        <f t="shared" si="31"/>
        <v>#REF!</v>
      </c>
      <c r="O181" s="320" t="e">
        <f t="shared" si="29"/>
        <v>#REF!</v>
      </c>
      <c r="P181" s="321">
        <f>INT(SUMIF(O181:O189,0,I181:I189)*105/108)</f>
        <v>0</v>
      </c>
      <c r="Q181" s="324">
        <f>INT(P181*IF(COUNTIF(R181:R189,1)=0,0,SUMIF(R181:R189,1,G181:G189)/COUNTIF(R181:R189,1))/100)</f>
        <v>0</v>
      </c>
      <c r="R181" s="321" t="e">
        <f>IF(AND(J181=0,C181&gt;=設定シート!E$85,C181&lt;=設定シート!G$85),1,0)</f>
        <v>#REF!</v>
      </c>
    </row>
    <row r="182" spans="1:18" ht="15" customHeight="1">
      <c r="B182" s="153">
        <v>2</v>
      </c>
      <c r="C182" s="153" t="e">
        <f>'報告書（事業主控）'!#REF!</f>
        <v>#REF!</v>
      </c>
      <c r="E182" s="153" t="e">
        <f>'報告書（事業主控）'!#REF!</f>
        <v>#REF!</v>
      </c>
      <c r="F182" s="153" t="e">
        <f>'報告書（事業主控）'!#REF!</f>
        <v>#REF!</v>
      </c>
      <c r="G182" s="231" t="str">
        <f>IF(ISERROR(VLOOKUP(E182,労務比率,'報告書（事業主控）'!#REF!,FALSE)),"",VLOOKUP(E182,労務比率,'報告書（事業主控）'!#REF!,FALSE))</f>
        <v/>
      </c>
      <c r="H182" s="231" t="str">
        <f>IF(ISERROR(VLOOKUP(E182,労務比率,'報告書（事業主控）'!#REF!+1,FALSE)),"",VLOOKUP(E182,労務比率,'報告書（事業主控）'!#REF!+1,FALSE))</f>
        <v/>
      </c>
      <c r="I182" s="153" t="e">
        <f>'報告書（事業主控）'!#REF!</f>
        <v>#REF!</v>
      </c>
      <c r="J182" s="153" t="e">
        <f>'報告書（事業主控）'!#REF!</f>
        <v>#REF!</v>
      </c>
      <c r="K182" s="153" t="e">
        <f>'報告書（事業主控）'!#REF!</f>
        <v>#REF!</v>
      </c>
      <c r="L182" s="317">
        <f t="shared" si="30"/>
        <v>0</v>
      </c>
      <c r="M182" s="231">
        <f t="shared" si="28"/>
        <v>0</v>
      </c>
      <c r="N182" s="321" t="e">
        <f t="shared" si="31"/>
        <v>#REF!</v>
      </c>
      <c r="O182" s="320" t="e">
        <f t="shared" si="29"/>
        <v>#REF!</v>
      </c>
      <c r="P182" s="321"/>
      <c r="Q182" s="321"/>
      <c r="R182" s="321" t="e">
        <f>IF(AND(J182=0,C182&gt;=設定シート!E$85,C182&lt;=設定シート!G$85),1,0)</f>
        <v>#REF!</v>
      </c>
    </row>
    <row r="183" spans="1:18" ht="15" customHeight="1">
      <c r="B183" s="153">
        <v>3</v>
      </c>
      <c r="C183" s="153" t="e">
        <f>'報告書（事業主控）'!#REF!</f>
        <v>#REF!</v>
      </c>
      <c r="E183" s="153" t="e">
        <f>'報告書（事業主控）'!#REF!</f>
        <v>#REF!</v>
      </c>
      <c r="F183" s="153" t="e">
        <f>'報告書（事業主控）'!#REF!</f>
        <v>#REF!</v>
      </c>
      <c r="G183" s="231" t="str">
        <f>IF(ISERROR(VLOOKUP(E183,労務比率,'報告書（事業主控）'!#REF!,FALSE)),"",VLOOKUP(E183,労務比率,'報告書（事業主控）'!#REF!,FALSE))</f>
        <v/>
      </c>
      <c r="H183" s="231" t="str">
        <f>IF(ISERROR(VLOOKUP(E183,労務比率,'報告書（事業主控）'!#REF!+1,FALSE)),"",VLOOKUP(E183,労務比率,'報告書（事業主控）'!#REF!+1,FALSE))</f>
        <v/>
      </c>
      <c r="I183" s="153" t="e">
        <f>'報告書（事業主控）'!#REF!</f>
        <v>#REF!</v>
      </c>
      <c r="J183" s="153" t="e">
        <f>'報告書（事業主控）'!#REF!</f>
        <v>#REF!</v>
      </c>
      <c r="K183" s="153" t="e">
        <f>'報告書（事業主控）'!#REF!</f>
        <v>#REF!</v>
      </c>
      <c r="L183" s="317">
        <f t="shared" si="30"/>
        <v>0</v>
      </c>
      <c r="M183" s="231">
        <f t="shared" si="28"/>
        <v>0</v>
      </c>
      <c r="N183" s="321" t="e">
        <f t="shared" si="31"/>
        <v>#REF!</v>
      </c>
      <c r="O183" s="320" t="e">
        <f t="shared" si="29"/>
        <v>#REF!</v>
      </c>
      <c r="P183" s="321"/>
      <c r="Q183" s="321"/>
      <c r="R183" s="321" t="e">
        <f>IF(AND(J183=0,C183&gt;=設定シート!E$85,C183&lt;=設定シート!G$85),1,0)</f>
        <v>#REF!</v>
      </c>
    </row>
    <row r="184" spans="1:18" ht="15" customHeight="1">
      <c r="B184" s="153">
        <v>4</v>
      </c>
      <c r="C184" s="153" t="e">
        <f>'報告書（事業主控）'!#REF!</f>
        <v>#REF!</v>
      </c>
      <c r="E184" s="153" t="e">
        <f>'報告書（事業主控）'!#REF!</f>
        <v>#REF!</v>
      </c>
      <c r="F184" s="153" t="e">
        <f>'報告書（事業主控）'!#REF!</f>
        <v>#REF!</v>
      </c>
      <c r="G184" s="231" t="str">
        <f>IF(ISERROR(VLOOKUP(E184,労務比率,'報告書（事業主控）'!#REF!,FALSE)),"",VLOOKUP(E184,労務比率,'報告書（事業主控）'!#REF!,FALSE))</f>
        <v/>
      </c>
      <c r="H184" s="231" t="str">
        <f>IF(ISERROR(VLOOKUP(E184,労務比率,'報告書（事業主控）'!#REF!+1,FALSE)),"",VLOOKUP(E184,労務比率,'報告書（事業主控）'!#REF!+1,FALSE))</f>
        <v/>
      </c>
      <c r="I184" s="153" t="e">
        <f>'報告書（事業主控）'!#REF!</f>
        <v>#REF!</v>
      </c>
      <c r="J184" s="153" t="e">
        <f>'報告書（事業主控）'!#REF!</f>
        <v>#REF!</v>
      </c>
      <c r="K184" s="153" t="e">
        <f>'報告書（事業主控）'!#REF!</f>
        <v>#REF!</v>
      </c>
      <c r="L184" s="317">
        <f t="shared" si="30"/>
        <v>0</v>
      </c>
      <c r="M184" s="231">
        <f t="shared" ref="M184:M247" si="32">IF(ISERROR(L184*H184),0,L184*H184)</f>
        <v>0</v>
      </c>
      <c r="N184" s="321" t="e">
        <f t="shared" si="31"/>
        <v>#REF!</v>
      </c>
      <c r="O184" s="320" t="e">
        <f t="shared" si="29"/>
        <v>#REF!</v>
      </c>
      <c r="P184" s="321"/>
      <c r="Q184" s="321"/>
      <c r="R184" s="321" t="e">
        <f>IF(AND(J184=0,C184&gt;=設定シート!E$85,C184&lt;=設定シート!G$85),1,0)</f>
        <v>#REF!</v>
      </c>
    </row>
    <row r="185" spans="1:18" ht="15" customHeight="1">
      <c r="B185" s="153">
        <v>5</v>
      </c>
      <c r="C185" s="153" t="e">
        <f>'報告書（事業主控）'!#REF!</f>
        <v>#REF!</v>
      </c>
      <c r="E185" s="153" t="e">
        <f>'報告書（事業主控）'!#REF!</f>
        <v>#REF!</v>
      </c>
      <c r="F185" s="153" t="e">
        <f>'報告書（事業主控）'!#REF!</f>
        <v>#REF!</v>
      </c>
      <c r="G185" s="231" t="str">
        <f>IF(ISERROR(VLOOKUP(E185,労務比率,'報告書（事業主控）'!#REF!,FALSE)),"",VLOOKUP(E185,労務比率,'報告書（事業主控）'!#REF!,FALSE))</f>
        <v/>
      </c>
      <c r="H185" s="231" t="str">
        <f>IF(ISERROR(VLOOKUP(E185,労務比率,'報告書（事業主控）'!#REF!+1,FALSE)),"",VLOOKUP(E185,労務比率,'報告書（事業主控）'!#REF!+1,FALSE))</f>
        <v/>
      </c>
      <c r="I185" s="153" t="e">
        <f>'報告書（事業主控）'!#REF!</f>
        <v>#REF!</v>
      </c>
      <c r="J185" s="153" t="e">
        <f>'報告書（事業主控）'!#REF!</f>
        <v>#REF!</v>
      </c>
      <c r="K185" s="153" t="e">
        <f>'報告書（事業主控）'!#REF!</f>
        <v>#REF!</v>
      </c>
      <c r="L185" s="317">
        <f t="shared" si="30"/>
        <v>0</v>
      </c>
      <c r="M185" s="231">
        <f t="shared" si="32"/>
        <v>0</v>
      </c>
      <c r="N185" s="321" t="e">
        <f t="shared" si="31"/>
        <v>#REF!</v>
      </c>
      <c r="O185" s="320" t="e">
        <f t="shared" si="29"/>
        <v>#REF!</v>
      </c>
      <c r="P185" s="321"/>
      <c r="Q185" s="321"/>
      <c r="R185" s="321" t="e">
        <f>IF(AND(J185=0,C185&gt;=設定シート!E$85,C185&lt;=設定シート!G$85),1,0)</f>
        <v>#REF!</v>
      </c>
    </row>
    <row r="186" spans="1:18" ht="15" customHeight="1">
      <c r="B186" s="153">
        <v>6</v>
      </c>
      <c r="C186" s="153" t="e">
        <f>'報告書（事業主控）'!#REF!</f>
        <v>#REF!</v>
      </c>
      <c r="E186" s="153" t="e">
        <f>'報告書（事業主控）'!#REF!</f>
        <v>#REF!</v>
      </c>
      <c r="F186" s="153" t="e">
        <f>'報告書（事業主控）'!#REF!</f>
        <v>#REF!</v>
      </c>
      <c r="G186" s="231" t="str">
        <f>IF(ISERROR(VLOOKUP(E186,労務比率,'報告書（事業主控）'!#REF!,FALSE)),"",VLOOKUP(E186,労務比率,'報告書（事業主控）'!#REF!,FALSE))</f>
        <v/>
      </c>
      <c r="H186" s="231" t="str">
        <f>IF(ISERROR(VLOOKUP(E186,労務比率,'報告書（事業主控）'!#REF!+1,FALSE)),"",VLOOKUP(E186,労務比率,'報告書（事業主控）'!#REF!+1,FALSE))</f>
        <v/>
      </c>
      <c r="I186" s="153" t="e">
        <f>'報告書（事業主控）'!#REF!</f>
        <v>#REF!</v>
      </c>
      <c r="J186" s="153" t="e">
        <f>'報告書（事業主控）'!#REF!</f>
        <v>#REF!</v>
      </c>
      <c r="K186" s="153" t="e">
        <f>'報告書（事業主控）'!#REF!</f>
        <v>#REF!</v>
      </c>
      <c r="L186" s="317">
        <f t="shared" si="30"/>
        <v>0</v>
      </c>
      <c r="M186" s="231">
        <f t="shared" si="32"/>
        <v>0</v>
      </c>
      <c r="N186" s="321" t="e">
        <f t="shared" si="31"/>
        <v>#REF!</v>
      </c>
      <c r="O186" s="320" t="e">
        <f t="shared" si="29"/>
        <v>#REF!</v>
      </c>
      <c r="P186" s="321"/>
      <c r="Q186" s="321"/>
      <c r="R186" s="321" t="e">
        <f>IF(AND(J186=0,C186&gt;=設定シート!E$85,C186&lt;=設定シート!G$85),1,0)</f>
        <v>#REF!</v>
      </c>
    </row>
    <row r="187" spans="1:18" ht="15" customHeight="1">
      <c r="B187" s="153">
        <v>7</v>
      </c>
      <c r="C187" s="153" t="e">
        <f>'報告書（事業主控）'!#REF!</f>
        <v>#REF!</v>
      </c>
      <c r="E187" s="153" t="e">
        <f>'報告書（事業主控）'!#REF!</f>
        <v>#REF!</v>
      </c>
      <c r="F187" s="153" t="e">
        <f>'報告書（事業主控）'!#REF!</f>
        <v>#REF!</v>
      </c>
      <c r="G187" s="231" t="str">
        <f>IF(ISERROR(VLOOKUP(E187,労務比率,'報告書（事業主控）'!#REF!,FALSE)),"",VLOOKUP(E187,労務比率,'報告書（事業主控）'!#REF!,FALSE))</f>
        <v/>
      </c>
      <c r="H187" s="231" t="str">
        <f>IF(ISERROR(VLOOKUP(E187,労務比率,'報告書（事業主控）'!#REF!+1,FALSE)),"",VLOOKUP(E187,労務比率,'報告書（事業主控）'!#REF!+1,FALSE))</f>
        <v/>
      </c>
      <c r="I187" s="153" t="e">
        <f>'報告書（事業主控）'!#REF!</f>
        <v>#REF!</v>
      </c>
      <c r="J187" s="153" t="e">
        <f>'報告書（事業主控）'!#REF!</f>
        <v>#REF!</v>
      </c>
      <c r="K187" s="153" t="e">
        <f>'報告書（事業主控）'!#REF!</f>
        <v>#REF!</v>
      </c>
      <c r="L187" s="317">
        <f t="shared" si="30"/>
        <v>0</v>
      </c>
      <c r="M187" s="231">
        <f t="shared" si="32"/>
        <v>0</v>
      </c>
      <c r="N187" s="321" t="e">
        <f t="shared" si="31"/>
        <v>#REF!</v>
      </c>
      <c r="O187" s="320" t="e">
        <f t="shared" si="29"/>
        <v>#REF!</v>
      </c>
      <c r="P187" s="321"/>
      <c r="Q187" s="321"/>
      <c r="R187" s="321" t="e">
        <f>IF(AND(J187=0,C187&gt;=設定シート!E$85,C187&lt;=設定シート!G$85),1,0)</f>
        <v>#REF!</v>
      </c>
    </row>
    <row r="188" spans="1:18" ht="15" customHeight="1">
      <c r="B188" s="153">
        <v>8</v>
      </c>
      <c r="C188" s="153" t="e">
        <f>'報告書（事業主控）'!#REF!</f>
        <v>#REF!</v>
      </c>
      <c r="E188" s="153" t="e">
        <f>'報告書（事業主控）'!#REF!</f>
        <v>#REF!</v>
      </c>
      <c r="F188" s="153" t="e">
        <f>'報告書（事業主控）'!#REF!</f>
        <v>#REF!</v>
      </c>
      <c r="G188" s="231" t="str">
        <f>IF(ISERROR(VLOOKUP(E188,労務比率,'報告書（事業主控）'!#REF!,FALSE)),"",VLOOKUP(E188,労務比率,'報告書（事業主控）'!#REF!,FALSE))</f>
        <v/>
      </c>
      <c r="H188" s="231" t="str">
        <f>IF(ISERROR(VLOOKUP(E188,労務比率,'報告書（事業主控）'!#REF!+1,FALSE)),"",VLOOKUP(E188,労務比率,'報告書（事業主控）'!#REF!+1,FALSE))</f>
        <v/>
      </c>
      <c r="I188" s="153" t="e">
        <f>'報告書（事業主控）'!#REF!</f>
        <v>#REF!</v>
      </c>
      <c r="J188" s="153" t="e">
        <f>'報告書（事業主控）'!#REF!</f>
        <v>#REF!</v>
      </c>
      <c r="K188" s="153" t="e">
        <f>'報告書（事業主控）'!#REF!</f>
        <v>#REF!</v>
      </c>
      <c r="L188" s="317">
        <f t="shared" si="30"/>
        <v>0</v>
      </c>
      <c r="M188" s="231">
        <f t="shared" si="32"/>
        <v>0</v>
      </c>
      <c r="N188" s="321" t="e">
        <f t="shared" si="31"/>
        <v>#REF!</v>
      </c>
      <c r="O188" s="320" t="e">
        <f t="shared" si="29"/>
        <v>#REF!</v>
      </c>
      <c r="P188" s="321"/>
      <c r="Q188" s="321"/>
      <c r="R188" s="321" t="e">
        <f>IF(AND(J188=0,C188&gt;=設定シート!E$85,C188&lt;=設定シート!G$85),1,0)</f>
        <v>#REF!</v>
      </c>
    </row>
    <row r="189" spans="1:18" ht="15" customHeight="1">
      <c r="B189" s="153">
        <v>9</v>
      </c>
      <c r="C189" s="153" t="e">
        <f>'報告書（事業主控）'!#REF!</f>
        <v>#REF!</v>
      </c>
      <c r="E189" s="153" t="e">
        <f>'報告書（事業主控）'!#REF!</f>
        <v>#REF!</v>
      </c>
      <c r="F189" s="153" t="e">
        <f>'報告書（事業主控）'!#REF!</f>
        <v>#REF!</v>
      </c>
      <c r="G189" s="231" t="str">
        <f>IF(ISERROR(VLOOKUP(E189,労務比率,'報告書（事業主控）'!#REF!,FALSE)),"",VLOOKUP(E189,労務比率,'報告書（事業主控）'!#REF!,FALSE))</f>
        <v/>
      </c>
      <c r="H189" s="231" t="str">
        <f>IF(ISERROR(VLOOKUP(E189,労務比率,'報告書（事業主控）'!#REF!+1,FALSE)),"",VLOOKUP(E189,労務比率,'報告書（事業主控）'!#REF!+1,FALSE))</f>
        <v/>
      </c>
      <c r="I189" s="153" t="e">
        <f>'報告書（事業主控）'!#REF!</f>
        <v>#REF!</v>
      </c>
      <c r="J189" s="153" t="e">
        <f>'報告書（事業主控）'!#REF!</f>
        <v>#REF!</v>
      </c>
      <c r="K189" s="153" t="e">
        <f>'報告書（事業主控）'!#REF!</f>
        <v>#REF!</v>
      </c>
      <c r="L189" s="317">
        <f t="shared" si="30"/>
        <v>0</v>
      </c>
      <c r="M189" s="231">
        <f t="shared" si="32"/>
        <v>0</v>
      </c>
      <c r="N189" s="321" t="e">
        <f t="shared" si="31"/>
        <v>#REF!</v>
      </c>
      <c r="O189" s="320" t="e">
        <f t="shared" si="29"/>
        <v>#REF!</v>
      </c>
      <c r="P189" s="321"/>
      <c r="Q189" s="321"/>
      <c r="R189" s="321" t="e">
        <f>IF(AND(J189=0,C189&gt;=設定シート!E$85,C189&lt;=設定シート!G$85),1,0)</f>
        <v>#REF!</v>
      </c>
    </row>
    <row r="190" spans="1:18" ht="15" customHeight="1">
      <c r="A190" s="153">
        <v>17</v>
      </c>
      <c r="B190" s="153">
        <v>1</v>
      </c>
      <c r="C190" s="153" t="e">
        <f>'報告書（事業主控）'!#REF!</f>
        <v>#REF!</v>
      </c>
      <c r="E190" s="153" t="e">
        <f>'報告書（事業主控）'!#REF!</f>
        <v>#REF!</v>
      </c>
      <c r="F190" s="153" t="e">
        <f>'報告書（事業主控）'!#REF!</f>
        <v>#REF!</v>
      </c>
      <c r="G190" s="231" t="str">
        <f>IF(ISERROR(VLOOKUP(E190,労務比率,'報告書（事業主控）'!#REF!,FALSE)),"",VLOOKUP(E190,労務比率,'報告書（事業主控）'!#REF!,FALSE))</f>
        <v/>
      </c>
      <c r="H190" s="231" t="str">
        <f>IF(ISERROR(VLOOKUP(E190,労務比率,'報告書（事業主控）'!#REF!+1,FALSE)),"",VLOOKUP(E190,労務比率,'報告書（事業主控）'!#REF!+1,FALSE))</f>
        <v/>
      </c>
      <c r="I190" s="153" t="e">
        <f>'報告書（事業主控）'!#REF!</f>
        <v>#REF!</v>
      </c>
      <c r="J190" s="153" t="e">
        <f>'報告書（事業主控）'!#REF!</f>
        <v>#REF!</v>
      </c>
      <c r="K190" s="153" t="e">
        <f>'報告書（事業主控）'!#REF!</f>
        <v>#REF!</v>
      </c>
      <c r="L190" s="317">
        <f t="shared" si="30"/>
        <v>0</v>
      </c>
      <c r="M190" s="231">
        <f t="shared" si="32"/>
        <v>0</v>
      </c>
      <c r="N190" s="321" t="e">
        <f t="shared" si="31"/>
        <v>#REF!</v>
      </c>
      <c r="O190" s="320" t="e">
        <f t="shared" si="29"/>
        <v>#REF!</v>
      </c>
      <c r="P190" s="321">
        <f>INT(SUMIF(O190:O198,0,I190:I198)*105/108)</f>
        <v>0</v>
      </c>
      <c r="Q190" s="324">
        <f>INT(P190*IF(COUNTIF(R190:R198,1)=0,0,SUMIF(R190:R198,1,G190:G198)/COUNTIF(R190:R198,1))/100)</f>
        <v>0</v>
      </c>
      <c r="R190" s="321" t="e">
        <f>IF(AND(J190=0,C190&gt;=設定シート!E$85,C190&lt;=設定シート!G$85),1,0)</f>
        <v>#REF!</v>
      </c>
    </row>
    <row r="191" spans="1:18" ht="15" customHeight="1">
      <c r="B191" s="153">
        <v>2</v>
      </c>
      <c r="C191" s="153" t="e">
        <f>'報告書（事業主控）'!#REF!</f>
        <v>#REF!</v>
      </c>
      <c r="E191" s="153" t="e">
        <f>'報告書（事業主控）'!#REF!</f>
        <v>#REF!</v>
      </c>
      <c r="F191" s="153" t="e">
        <f>'報告書（事業主控）'!#REF!</f>
        <v>#REF!</v>
      </c>
      <c r="G191" s="231" t="str">
        <f>IF(ISERROR(VLOOKUP(E191,労務比率,'報告書（事業主控）'!#REF!,FALSE)),"",VLOOKUP(E191,労務比率,'報告書（事業主控）'!#REF!,FALSE))</f>
        <v/>
      </c>
      <c r="H191" s="231" t="str">
        <f>IF(ISERROR(VLOOKUP(E191,労務比率,'報告書（事業主控）'!#REF!+1,FALSE)),"",VLOOKUP(E191,労務比率,'報告書（事業主控）'!#REF!+1,FALSE))</f>
        <v/>
      </c>
      <c r="I191" s="153" t="e">
        <f>'報告書（事業主控）'!#REF!</f>
        <v>#REF!</v>
      </c>
      <c r="J191" s="153" t="e">
        <f>'報告書（事業主控）'!#REF!</f>
        <v>#REF!</v>
      </c>
      <c r="K191" s="153" t="e">
        <f>'報告書（事業主控）'!#REF!</f>
        <v>#REF!</v>
      </c>
      <c r="L191" s="317">
        <f t="shared" si="30"/>
        <v>0</v>
      </c>
      <c r="M191" s="231">
        <f t="shared" si="32"/>
        <v>0</v>
      </c>
      <c r="N191" s="321" t="e">
        <f t="shared" si="31"/>
        <v>#REF!</v>
      </c>
      <c r="O191" s="320" t="e">
        <f t="shared" si="29"/>
        <v>#REF!</v>
      </c>
      <c r="P191" s="321"/>
      <c r="Q191" s="321"/>
      <c r="R191" s="321" t="e">
        <f>IF(AND(J191=0,C191&gt;=設定シート!E$85,C191&lt;=設定シート!G$85),1,0)</f>
        <v>#REF!</v>
      </c>
    </row>
    <row r="192" spans="1:18" ht="15" customHeight="1">
      <c r="B192" s="153">
        <v>3</v>
      </c>
      <c r="C192" s="153" t="e">
        <f>'報告書（事業主控）'!#REF!</f>
        <v>#REF!</v>
      </c>
      <c r="E192" s="153" t="e">
        <f>'報告書（事業主控）'!#REF!</f>
        <v>#REF!</v>
      </c>
      <c r="F192" s="153" t="e">
        <f>'報告書（事業主控）'!#REF!</f>
        <v>#REF!</v>
      </c>
      <c r="G192" s="231" t="str">
        <f>IF(ISERROR(VLOOKUP(E192,労務比率,'報告書（事業主控）'!#REF!,FALSE)),"",VLOOKUP(E192,労務比率,'報告書（事業主控）'!#REF!,FALSE))</f>
        <v/>
      </c>
      <c r="H192" s="231" t="str">
        <f>IF(ISERROR(VLOOKUP(E192,労務比率,'報告書（事業主控）'!#REF!+1,FALSE)),"",VLOOKUP(E192,労務比率,'報告書（事業主控）'!#REF!+1,FALSE))</f>
        <v/>
      </c>
      <c r="I192" s="153" t="e">
        <f>'報告書（事業主控）'!#REF!</f>
        <v>#REF!</v>
      </c>
      <c r="J192" s="153" t="e">
        <f>'報告書（事業主控）'!#REF!</f>
        <v>#REF!</v>
      </c>
      <c r="K192" s="153" t="e">
        <f>'報告書（事業主控）'!#REF!</f>
        <v>#REF!</v>
      </c>
      <c r="L192" s="317">
        <f t="shared" si="30"/>
        <v>0</v>
      </c>
      <c r="M192" s="231">
        <f t="shared" si="32"/>
        <v>0</v>
      </c>
      <c r="N192" s="321" t="e">
        <f t="shared" si="31"/>
        <v>#REF!</v>
      </c>
      <c r="O192" s="320" t="e">
        <f t="shared" si="29"/>
        <v>#REF!</v>
      </c>
      <c r="P192" s="321"/>
      <c r="Q192" s="321"/>
      <c r="R192" s="321" t="e">
        <f>IF(AND(J192=0,C192&gt;=設定シート!E$85,C192&lt;=設定シート!G$85),1,0)</f>
        <v>#REF!</v>
      </c>
    </row>
    <row r="193" spans="1:18" ht="15" customHeight="1">
      <c r="B193" s="153">
        <v>4</v>
      </c>
      <c r="C193" s="153" t="e">
        <f>'報告書（事業主控）'!#REF!</f>
        <v>#REF!</v>
      </c>
      <c r="E193" s="153" t="e">
        <f>'報告書（事業主控）'!#REF!</f>
        <v>#REF!</v>
      </c>
      <c r="F193" s="153" t="e">
        <f>'報告書（事業主控）'!#REF!</f>
        <v>#REF!</v>
      </c>
      <c r="G193" s="231" t="str">
        <f>IF(ISERROR(VLOOKUP(E193,労務比率,'報告書（事業主控）'!#REF!,FALSE)),"",VLOOKUP(E193,労務比率,'報告書（事業主控）'!#REF!,FALSE))</f>
        <v/>
      </c>
      <c r="H193" s="231" t="str">
        <f>IF(ISERROR(VLOOKUP(E193,労務比率,'報告書（事業主控）'!#REF!+1,FALSE)),"",VLOOKUP(E193,労務比率,'報告書（事業主控）'!#REF!+1,FALSE))</f>
        <v/>
      </c>
      <c r="I193" s="153" t="e">
        <f>'報告書（事業主控）'!#REF!</f>
        <v>#REF!</v>
      </c>
      <c r="J193" s="153" t="e">
        <f>'報告書（事業主控）'!#REF!</f>
        <v>#REF!</v>
      </c>
      <c r="K193" s="153" t="e">
        <f>'報告書（事業主控）'!#REF!</f>
        <v>#REF!</v>
      </c>
      <c r="L193" s="317">
        <f t="shared" si="30"/>
        <v>0</v>
      </c>
      <c r="M193" s="231">
        <f t="shared" si="32"/>
        <v>0</v>
      </c>
      <c r="N193" s="321" t="e">
        <f t="shared" si="31"/>
        <v>#REF!</v>
      </c>
      <c r="O193" s="320" t="e">
        <f t="shared" si="29"/>
        <v>#REF!</v>
      </c>
      <c r="P193" s="321"/>
      <c r="Q193" s="321"/>
      <c r="R193" s="321" t="e">
        <f>IF(AND(J193=0,C193&gt;=設定シート!E$85,C193&lt;=設定シート!G$85),1,0)</f>
        <v>#REF!</v>
      </c>
    </row>
    <row r="194" spans="1:18" ht="15" customHeight="1">
      <c r="B194" s="153">
        <v>5</v>
      </c>
      <c r="C194" s="153" t="e">
        <f>'報告書（事業主控）'!#REF!</f>
        <v>#REF!</v>
      </c>
      <c r="E194" s="153" t="e">
        <f>'報告書（事業主控）'!#REF!</f>
        <v>#REF!</v>
      </c>
      <c r="F194" s="153" t="e">
        <f>'報告書（事業主控）'!#REF!</f>
        <v>#REF!</v>
      </c>
      <c r="G194" s="231" t="str">
        <f>IF(ISERROR(VLOOKUP(E194,労務比率,'報告書（事業主控）'!#REF!,FALSE)),"",VLOOKUP(E194,労務比率,'報告書（事業主控）'!#REF!,FALSE))</f>
        <v/>
      </c>
      <c r="H194" s="231" t="str">
        <f>IF(ISERROR(VLOOKUP(E194,労務比率,'報告書（事業主控）'!#REF!+1,FALSE)),"",VLOOKUP(E194,労務比率,'報告書（事業主控）'!#REF!+1,FALSE))</f>
        <v/>
      </c>
      <c r="I194" s="153" t="e">
        <f>'報告書（事業主控）'!#REF!</f>
        <v>#REF!</v>
      </c>
      <c r="J194" s="153" t="e">
        <f>'報告書（事業主控）'!#REF!</f>
        <v>#REF!</v>
      </c>
      <c r="K194" s="153" t="e">
        <f>'報告書（事業主控）'!#REF!</f>
        <v>#REF!</v>
      </c>
      <c r="L194" s="317">
        <f t="shared" si="30"/>
        <v>0</v>
      </c>
      <c r="M194" s="231">
        <f t="shared" si="32"/>
        <v>0</v>
      </c>
      <c r="N194" s="321" t="e">
        <f t="shared" si="31"/>
        <v>#REF!</v>
      </c>
      <c r="O194" s="320" t="e">
        <f t="shared" si="29"/>
        <v>#REF!</v>
      </c>
      <c r="P194" s="321"/>
      <c r="Q194" s="321"/>
      <c r="R194" s="321" t="e">
        <f>IF(AND(J194=0,C194&gt;=設定シート!E$85,C194&lt;=設定シート!G$85),1,0)</f>
        <v>#REF!</v>
      </c>
    </row>
    <row r="195" spans="1:18" ht="15" customHeight="1">
      <c r="B195" s="153">
        <v>6</v>
      </c>
      <c r="C195" s="153" t="e">
        <f>'報告書（事業主控）'!#REF!</f>
        <v>#REF!</v>
      </c>
      <c r="E195" s="153" t="e">
        <f>'報告書（事業主控）'!#REF!</f>
        <v>#REF!</v>
      </c>
      <c r="F195" s="153" t="e">
        <f>'報告書（事業主控）'!#REF!</f>
        <v>#REF!</v>
      </c>
      <c r="G195" s="231" t="str">
        <f>IF(ISERROR(VLOOKUP(E195,労務比率,'報告書（事業主控）'!#REF!,FALSE)),"",VLOOKUP(E195,労務比率,'報告書（事業主控）'!#REF!,FALSE))</f>
        <v/>
      </c>
      <c r="H195" s="231" t="str">
        <f>IF(ISERROR(VLOOKUP(E195,労務比率,'報告書（事業主控）'!#REF!+1,FALSE)),"",VLOOKUP(E195,労務比率,'報告書（事業主控）'!#REF!+1,FALSE))</f>
        <v/>
      </c>
      <c r="I195" s="153" t="e">
        <f>'報告書（事業主控）'!#REF!</f>
        <v>#REF!</v>
      </c>
      <c r="J195" s="153" t="e">
        <f>'報告書（事業主控）'!#REF!</f>
        <v>#REF!</v>
      </c>
      <c r="K195" s="153" t="e">
        <f>'報告書（事業主控）'!#REF!</f>
        <v>#REF!</v>
      </c>
      <c r="L195" s="317">
        <f t="shared" si="30"/>
        <v>0</v>
      </c>
      <c r="M195" s="231">
        <f t="shared" si="32"/>
        <v>0</v>
      </c>
      <c r="N195" s="321" t="e">
        <f t="shared" si="31"/>
        <v>#REF!</v>
      </c>
      <c r="O195" s="320" t="e">
        <f t="shared" si="29"/>
        <v>#REF!</v>
      </c>
      <c r="P195" s="321"/>
      <c r="Q195" s="321"/>
      <c r="R195" s="321" t="e">
        <f>IF(AND(J195=0,C195&gt;=設定シート!E$85,C195&lt;=設定シート!G$85),1,0)</f>
        <v>#REF!</v>
      </c>
    </row>
    <row r="196" spans="1:18" ht="15" customHeight="1">
      <c r="B196" s="153">
        <v>7</v>
      </c>
      <c r="C196" s="153" t="e">
        <f>'報告書（事業主控）'!#REF!</f>
        <v>#REF!</v>
      </c>
      <c r="E196" s="153" t="e">
        <f>'報告書（事業主控）'!#REF!</f>
        <v>#REF!</v>
      </c>
      <c r="F196" s="153" t="e">
        <f>'報告書（事業主控）'!#REF!</f>
        <v>#REF!</v>
      </c>
      <c r="G196" s="231" t="str">
        <f>IF(ISERROR(VLOOKUP(E196,労務比率,'報告書（事業主控）'!#REF!,FALSE)),"",VLOOKUP(E196,労務比率,'報告書（事業主控）'!#REF!,FALSE))</f>
        <v/>
      </c>
      <c r="H196" s="231" t="str">
        <f>IF(ISERROR(VLOOKUP(E196,労務比率,'報告書（事業主控）'!#REF!+1,FALSE)),"",VLOOKUP(E196,労務比率,'報告書（事業主控）'!#REF!+1,FALSE))</f>
        <v/>
      </c>
      <c r="I196" s="153" t="e">
        <f>'報告書（事業主控）'!#REF!</f>
        <v>#REF!</v>
      </c>
      <c r="J196" s="153" t="e">
        <f>'報告書（事業主控）'!#REF!</f>
        <v>#REF!</v>
      </c>
      <c r="K196" s="153" t="e">
        <f>'報告書（事業主控）'!#REF!</f>
        <v>#REF!</v>
      </c>
      <c r="L196" s="317">
        <f t="shared" si="30"/>
        <v>0</v>
      </c>
      <c r="M196" s="231">
        <f t="shared" si="32"/>
        <v>0</v>
      </c>
      <c r="N196" s="321" t="e">
        <f t="shared" si="31"/>
        <v>#REF!</v>
      </c>
      <c r="O196" s="320" t="e">
        <f t="shared" si="29"/>
        <v>#REF!</v>
      </c>
      <c r="P196" s="321"/>
      <c r="Q196" s="321"/>
      <c r="R196" s="321" t="e">
        <f>IF(AND(J196=0,C196&gt;=設定シート!E$85,C196&lt;=設定シート!G$85),1,0)</f>
        <v>#REF!</v>
      </c>
    </row>
    <row r="197" spans="1:18" ht="15" customHeight="1">
      <c r="B197" s="153">
        <v>8</v>
      </c>
      <c r="C197" s="153" t="e">
        <f>'報告書（事業主控）'!#REF!</f>
        <v>#REF!</v>
      </c>
      <c r="E197" s="153" t="e">
        <f>'報告書（事業主控）'!#REF!</f>
        <v>#REF!</v>
      </c>
      <c r="F197" s="153" t="e">
        <f>'報告書（事業主控）'!#REF!</f>
        <v>#REF!</v>
      </c>
      <c r="G197" s="231" t="str">
        <f>IF(ISERROR(VLOOKUP(E197,労務比率,'報告書（事業主控）'!#REF!,FALSE)),"",VLOOKUP(E197,労務比率,'報告書（事業主控）'!#REF!,FALSE))</f>
        <v/>
      </c>
      <c r="H197" s="231" t="str">
        <f>IF(ISERROR(VLOOKUP(E197,労務比率,'報告書（事業主控）'!#REF!+1,FALSE)),"",VLOOKUP(E197,労務比率,'報告書（事業主控）'!#REF!+1,FALSE))</f>
        <v/>
      </c>
      <c r="I197" s="153" t="e">
        <f>'報告書（事業主控）'!#REF!</f>
        <v>#REF!</v>
      </c>
      <c r="J197" s="153" t="e">
        <f>'報告書（事業主控）'!#REF!</f>
        <v>#REF!</v>
      </c>
      <c r="K197" s="153" t="e">
        <f>'報告書（事業主控）'!#REF!</f>
        <v>#REF!</v>
      </c>
      <c r="L197" s="317">
        <f t="shared" si="30"/>
        <v>0</v>
      </c>
      <c r="M197" s="231">
        <f t="shared" si="32"/>
        <v>0</v>
      </c>
      <c r="N197" s="321" t="e">
        <f t="shared" si="31"/>
        <v>#REF!</v>
      </c>
      <c r="O197" s="320" t="e">
        <f t="shared" si="29"/>
        <v>#REF!</v>
      </c>
      <c r="P197" s="321"/>
      <c r="Q197" s="321"/>
      <c r="R197" s="321" t="e">
        <f>IF(AND(J197=0,C197&gt;=設定シート!E$85,C197&lt;=設定シート!G$85),1,0)</f>
        <v>#REF!</v>
      </c>
    </row>
    <row r="198" spans="1:18" ht="15" customHeight="1">
      <c r="B198" s="153">
        <v>9</v>
      </c>
      <c r="C198" s="153" t="e">
        <f>'報告書（事業主控）'!#REF!</f>
        <v>#REF!</v>
      </c>
      <c r="E198" s="153" t="e">
        <f>'報告書（事業主控）'!#REF!</f>
        <v>#REF!</v>
      </c>
      <c r="F198" s="153" t="e">
        <f>'報告書（事業主控）'!#REF!</f>
        <v>#REF!</v>
      </c>
      <c r="G198" s="231" t="str">
        <f>IF(ISERROR(VLOOKUP(E198,労務比率,'報告書（事業主控）'!#REF!,FALSE)),"",VLOOKUP(E198,労務比率,'報告書（事業主控）'!#REF!,FALSE))</f>
        <v/>
      </c>
      <c r="H198" s="231" t="str">
        <f>IF(ISERROR(VLOOKUP(E198,労務比率,'報告書（事業主控）'!#REF!+1,FALSE)),"",VLOOKUP(E198,労務比率,'報告書（事業主控）'!#REF!+1,FALSE))</f>
        <v/>
      </c>
      <c r="I198" s="153" t="e">
        <f>'報告書（事業主控）'!#REF!</f>
        <v>#REF!</v>
      </c>
      <c r="J198" s="153" t="e">
        <f>'報告書（事業主控）'!#REF!</f>
        <v>#REF!</v>
      </c>
      <c r="K198" s="153" t="e">
        <f>'報告書（事業主控）'!#REF!</f>
        <v>#REF!</v>
      </c>
      <c r="L198" s="317">
        <f t="shared" si="30"/>
        <v>0</v>
      </c>
      <c r="M198" s="231">
        <f t="shared" si="32"/>
        <v>0</v>
      </c>
      <c r="N198" s="321" t="e">
        <f t="shared" si="31"/>
        <v>#REF!</v>
      </c>
      <c r="O198" s="320" t="e">
        <f t="shared" si="29"/>
        <v>#REF!</v>
      </c>
      <c r="P198" s="321"/>
      <c r="Q198" s="321"/>
      <c r="R198" s="321" t="e">
        <f>IF(AND(J198=0,C198&gt;=設定シート!E$85,C198&lt;=設定シート!G$85),1,0)</f>
        <v>#REF!</v>
      </c>
    </row>
    <row r="199" spans="1:18" ht="15" customHeight="1">
      <c r="A199" s="153">
        <v>18</v>
      </c>
      <c r="B199" s="153">
        <v>1</v>
      </c>
      <c r="C199" s="153" t="e">
        <f>'報告書（事業主控）'!#REF!</f>
        <v>#REF!</v>
      </c>
      <c r="E199" s="153" t="e">
        <f>'報告書（事業主控）'!#REF!</f>
        <v>#REF!</v>
      </c>
      <c r="F199" s="153" t="e">
        <f>'報告書（事業主控）'!#REF!</f>
        <v>#REF!</v>
      </c>
      <c r="G199" s="231" t="str">
        <f>IF(ISERROR(VLOOKUP(E199,労務比率,'報告書（事業主控）'!#REF!,FALSE)),"",VLOOKUP(E199,労務比率,'報告書（事業主控）'!#REF!,FALSE))</f>
        <v/>
      </c>
      <c r="H199" s="231" t="str">
        <f>IF(ISERROR(VLOOKUP(E199,労務比率,'報告書（事業主控）'!#REF!+1,FALSE)),"",VLOOKUP(E199,労務比率,'報告書（事業主控）'!#REF!+1,FALSE))</f>
        <v/>
      </c>
      <c r="I199" s="153" t="e">
        <f>'報告書（事業主控）'!#REF!</f>
        <v>#REF!</v>
      </c>
      <c r="J199" s="153" t="e">
        <f>'報告書（事業主控）'!#REF!</f>
        <v>#REF!</v>
      </c>
      <c r="K199" s="153" t="e">
        <f>'報告書（事業主控）'!#REF!</f>
        <v>#REF!</v>
      </c>
      <c r="L199" s="317">
        <f t="shared" si="30"/>
        <v>0</v>
      </c>
      <c r="M199" s="231">
        <f t="shared" si="32"/>
        <v>0</v>
      </c>
      <c r="N199" s="321" t="e">
        <f t="shared" si="31"/>
        <v>#REF!</v>
      </c>
      <c r="O199" s="320" t="e">
        <f t="shared" si="29"/>
        <v>#REF!</v>
      </c>
      <c r="P199" s="321">
        <f>INT(SUMIF(O199:O207,0,I199:I207)*105/108)</f>
        <v>0</v>
      </c>
      <c r="Q199" s="324">
        <f>INT(P199*IF(COUNTIF(R199:R207,1)=0,0,SUMIF(R199:R207,1,G199:G207)/COUNTIF(R199:R207,1))/100)</f>
        <v>0</v>
      </c>
      <c r="R199" s="321" t="e">
        <f>IF(AND(J199=0,C199&gt;=設定シート!E$85,C199&lt;=設定シート!G$85),1,0)</f>
        <v>#REF!</v>
      </c>
    </row>
    <row r="200" spans="1:18" ht="15" customHeight="1">
      <c r="B200" s="153">
        <v>2</v>
      </c>
      <c r="C200" s="153" t="e">
        <f>'報告書（事業主控）'!#REF!</f>
        <v>#REF!</v>
      </c>
      <c r="E200" s="153" t="e">
        <f>'報告書（事業主控）'!#REF!</f>
        <v>#REF!</v>
      </c>
      <c r="F200" s="153" t="e">
        <f>'報告書（事業主控）'!#REF!</f>
        <v>#REF!</v>
      </c>
      <c r="G200" s="231" t="str">
        <f>IF(ISERROR(VLOOKUP(E200,労務比率,'報告書（事業主控）'!#REF!,FALSE)),"",VLOOKUP(E200,労務比率,'報告書（事業主控）'!#REF!,FALSE))</f>
        <v/>
      </c>
      <c r="H200" s="231" t="str">
        <f>IF(ISERROR(VLOOKUP(E200,労務比率,'報告書（事業主控）'!#REF!+1,FALSE)),"",VLOOKUP(E200,労務比率,'報告書（事業主控）'!#REF!+1,FALSE))</f>
        <v/>
      </c>
      <c r="I200" s="153" t="e">
        <f>'報告書（事業主控）'!#REF!</f>
        <v>#REF!</v>
      </c>
      <c r="J200" s="153" t="e">
        <f>'報告書（事業主控）'!#REF!</f>
        <v>#REF!</v>
      </c>
      <c r="K200" s="153" t="e">
        <f>'報告書（事業主控）'!#REF!</f>
        <v>#REF!</v>
      </c>
      <c r="L200" s="317">
        <f t="shared" si="30"/>
        <v>0</v>
      </c>
      <c r="M200" s="231">
        <f t="shared" si="32"/>
        <v>0</v>
      </c>
      <c r="N200" s="321" t="e">
        <f t="shared" si="31"/>
        <v>#REF!</v>
      </c>
      <c r="O200" s="320" t="e">
        <f t="shared" si="29"/>
        <v>#REF!</v>
      </c>
      <c r="P200" s="321"/>
      <c r="Q200" s="321"/>
      <c r="R200" s="321" t="e">
        <f>IF(AND(J200=0,C200&gt;=設定シート!E$85,C200&lt;=設定シート!G$85),1,0)</f>
        <v>#REF!</v>
      </c>
    </row>
    <row r="201" spans="1:18" ht="15" customHeight="1">
      <c r="B201" s="153">
        <v>3</v>
      </c>
      <c r="C201" s="153" t="e">
        <f>'報告書（事業主控）'!#REF!</f>
        <v>#REF!</v>
      </c>
      <c r="E201" s="153" t="e">
        <f>'報告書（事業主控）'!#REF!</f>
        <v>#REF!</v>
      </c>
      <c r="F201" s="153" t="e">
        <f>'報告書（事業主控）'!#REF!</f>
        <v>#REF!</v>
      </c>
      <c r="G201" s="231" t="str">
        <f>IF(ISERROR(VLOOKUP(E201,労務比率,'報告書（事業主控）'!#REF!,FALSE)),"",VLOOKUP(E201,労務比率,'報告書（事業主控）'!#REF!,FALSE))</f>
        <v/>
      </c>
      <c r="H201" s="231" t="str">
        <f>IF(ISERROR(VLOOKUP(E201,労務比率,'報告書（事業主控）'!#REF!+1,FALSE)),"",VLOOKUP(E201,労務比率,'報告書（事業主控）'!#REF!+1,FALSE))</f>
        <v/>
      </c>
      <c r="I201" s="153" t="e">
        <f>'報告書（事業主控）'!#REF!</f>
        <v>#REF!</v>
      </c>
      <c r="J201" s="153" t="e">
        <f>'報告書（事業主控）'!#REF!</f>
        <v>#REF!</v>
      </c>
      <c r="K201" s="153" t="e">
        <f>'報告書（事業主控）'!#REF!</f>
        <v>#REF!</v>
      </c>
      <c r="L201" s="317">
        <f t="shared" si="30"/>
        <v>0</v>
      </c>
      <c r="M201" s="231">
        <f t="shared" si="32"/>
        <v>0</v>
      </c>
      <c r="N201" s="321" t="e">
        <f t="shared" si="31"/>
        <v>#REF!</v>
      </c>
      <c r="O201" s="320" t="e">
        <f t="shared" si="29"/>
        <v>#REF!</v>
      </c>
      <c r="P201" s="321"/>
      <c r="Q201" s="321"/>
      <c r="R201" s="321" t="e">
        <f>IF(AND(J201=0,C201&gt;=設定シート!E$85,C201&lt;=設定シート!G$85),1,0)</f>
        <v>#REF!</v>
      </c>
    </row>
    <row r="202" spans="1:18" ht="15" customHeight="1">
      <c r="B202" s="153">
        <v>4</v>
      </c>
      <c r="C202" s="153" t="e">
        <f>'報告書（事業主控）'!#REF!</f>
        <v>#REF!</v>
      </c>
      <c r="E202" s="153" t="e">
        <f>'報告書（事業主控）'!#REF!</f>
        <v>#REF!</v>
      </c>
      <c r="F202" s="153" t="e">
        <f>'報告書（事業主控）'!#REF!</f>
        <v>#REF!</v>
      </c>
      <c r="G202" s="231" t="str">
        <f>IF(ISERROR(VLOOKUP(E202,労務比率,'報告書（事業主控）'!#REF!,FALSE)),"",VLOOKUP(E202,労務比率,'報告書（事業主控）'!#REF!,FALSE))</f>
        <v/>
      </c>
      <c r="H202" s="231" t="str">
        <f>IF(ISERROR(VLOOKUP(E202,労務比率,'報告書（事業主控）'!#REF!+1,FALSE)),"",VLOOKUP(E202,労務比率,'報告書（事業主控）'!#REF!+1,FALSE))</f>
        <v/>
      </c>
      <c r="I202" s="153" t="e">
        <f>'報告書（事業主控）'!#REF!</f>
        <v>#REF!</v>
      </c>
      <c r="J202" s="153" t="e">
        <f>'報告書（事業主控）'!#REF!</f>
        <v>#REF!</v>
      </c>
      <c r="K202" s="153" t="e">
        <f>'報告書（事業主控）'!#REF!</f>
        <v>#REF!</v>
      </c>
      <c r="L202" s="317">
        <f t="shared" si="30"/>
        <v>0</v>
      </c>
      <c r="M202" s="231">
        <f t="shared" si="32"/>
        <v>0</v>
      </c>
      <c r="N202" s="321" t="e">
        <f t="shared" si="31"/>
        <v>#REF!</v>
      </c>
      <c r="O202" s="320" t="e">
        <f t="shared" si="29"/>
        <v>#REF!</v>
      </c>
      <c r="P202" s="321"/>
      <c r="Q202" s="321"/>
      <c r="R202" s="321" t="e">
        <f>IF(AND(J202=0,C202&gt;=設定シート!E$85,C202&lt;=設定シート!G$85),1,0)</f>
        <v>#REF!</v>
      </c>
    </row>
    <row r="203" spans="1:18" ht="15" customHeight="1">
      <c r="B203" s="153">
        <v>5</v>
      </c>
      <c r="C203" s="153" t="e">
        <f>'報告書（事業主控）'!#REF!</f>
        <v>#REF!</v>
      </c>
      <c r="E203" s="153" t="e">
        <f>'報告書（事業主控）'!#REF!</f>
        <v>#REF!</v>
      </c>
      <c r="F203" s="153" t="e">
        <f>'報告書（事業主控）'!#REF!</f>
        <v>#REF!</v>
      </c>
      <c r="G203" s="231" t="str">
        <f>IF(ISERROR(VLOOKUP(E203,労務比率,'報告書（事業主控）'!#REF!,FALSE)),"",VLOOKUP(E203,労務比率,'報告書（事業主控）'!#REF!,FALSE))</f>
        <v/>
      </c>
      <c r="H203" s="231" t="str">
        <f>IF(ISERROR(VLOOKUP(E203,労務比率,'報告書（事業主控）'!#REF!+1,FALSE)),"",VLOOKUP(E203,労務比率,'報告書（事業主控）'!#REF!+1,FALSE))</f>
        <v/>
      </c>
      <c r="I203" s="153" t="e">
        <f>'報告書（事業主控）'!#REF!</f>
        <v>#REF!</v>
      </c>
      <c r="J203" s="153" t="e">
        <f>'報告書（事業主控）'!#REF!</f>
        <v>#REF!</v>
      </c>
      <c r="K203" s="153" t="e">
        <f>'報告書（事業主控）'!#REF!</f>
        <v>#REF!</v>
      </c>
      <c r="L203" s="317">
        <f t="shared" si="30"/>
        <v>0</v>
      </c>
      <c r="M203" s="231">
        <f t="shared" si="32"/>
        <v>0</v>
      </c>
      <c r="N203" s="321" t="e">
        <f t="shared" si="31"/>
        <v>#REF!</v>
      </c>
      <c r="O203" s="320" t="e">
        <f t="shared" si="29"/>
        <v>#REF!</v>
      </c>
      <c r="P203" s="321"/>
      <c r="Q203" s="321"/>
      <c r="R203" s="321" t="e">
        <f>IF(AND(J203=0,C203&gt;=設定シート!E$85,C203&lt;=設定シート!G$85),1,0)</f>
        <v>#REF!</v>
      </c>
    </row>
    <row r="204" spans="1:18" ht="15" customHeight="1">
      <c r="B204" s="153">
        <v>6</v>
      </c>
      <c r="C204" s="153" t="e">
        <f>'報告書（事業主控）'!#REF!</f>
        <v>#REF!</v>
      </c>
      <c r="E204" s="153" t="e">
        <f>'報告書（事業主控）'!#REF!</f>
        <v>#REF!</v>
      </c>
      <c r="F204" s="153" t="e">
        <f>'報告書（事業主控）'!#REF!</f>
        <v>#REF!</v>
      </c>
      <c r="G204" s="231" t="str">
        <f>IF(ISERROR(VLOOKUP(E204,労務比率,'報告書（事業主控）'!#REF!,FALSE)),"",VLOOKUP(E204,労務比率,'報告書（事業主控）'!#REF!,FALSE))</f>
        <v/>
      </c>
      <c r="H204" s="231" t="str">
        <f>IF(ISERROR(VLOOKUP(E204,労務比率,'報告書（事業主控）'!#REF!+1,FALSE)),"",VLOOKUP(E204,労務比率,'報告書（事業主控）'!#REF!+1,FALSE))</f>
        <v/>
      </c>
      <c r="I204" s="153" t="e">
        <f>'報告書（事業主控）'!#REF!</f>
        <v>#REF!</v>
      </c>
      <c r="J204" s="153" t="e">
        <f>'報告書（事業主控）'!#REF!</f>
        <v>#REF!</v>
      </c>
      <c r="K204" s="153" t="e">
        <f>'報告書（事業主控）'!#REF!</f>
        <v>#REF!</v>
      </c>
      <c r="L204" s="317">
        <f t="shared" si="30"/>
        <v>0</v>
      </c>
      <c r="M204" s="231">
        <f t="shared" si="32"/>
        <v>0</v>
      </c>
      <c r="N204" s="321" t="e">
        <f t="shared" si="31"/>
        <v>#REF!</v>
      </c>
      <c r="O204" s="320" t="e">
        <f t="shared" si="29"/>
        <v>#REF!</v>
      </c>
      <c r="P204" s="321"/>
      <c r="Q204" s="321"/>
      <c r="R204" s="321" t="e">
        <f>IF(AND(J204=0,C204&gt;=設定シート!E$85,C204&lt;=設定シート!G$85),1,0)</f>
        <v>#REF!</v>
      </c>
    </row>
    <row r="205" spans="1:18" ht="15" customHeight="1">
      <c r="B205" s="153">
        <v>7</v>
      </c>
      <c r="C205" s="153" t="e">
        <f>'報告書（事業主控）'!#REF!</f>
        <v>#REF!</v>
      </c>
      <c r="E205" s="153" t="e">
        <f>'報告書（事業主控）'!#REF!</f>
        <v>#REF!</v>
      </c>
      <c r="F205" s="153" t="e">
        <f>'報告書（事業主控）'!#REF!</f>
        <v>#REF!</v>
      </c>
      <c r="G205" s="231" t="str">
        <f>IF(ISERROR(VLOOKUP(E205,労務比率,'報告書（事業主控）'!#REF!,FALSE)),"",VLOOKUP(E205,労務比率,'報告書（事業主控）'!#REF!,FALSE))</f>
        <v/>
      </c>
      <c r="H205" s="231" t="str">
        <f>IF(ISERROR(VLOOKUP(E205,労務比率,'報告書（事業主控）'!#REF!+1,FALSE)),"",VLOOKUP(E205,労務比率,'報告書（事業主控）'!#REF!+1,FALSE))</f>
        <v/>
      </c>
      <c r="I205" s="153" t="e">
        <f>'報告書（事業主控）'!#REF!</f>
        <v>#REF!</v>
      </c>
      <c r="J205" s="153" t="e">
        <f>'報告書（事業主控）'!#REF!</f>
        <v>#REF!</v>
      </c>
      <c r="K205" s="153" t="e">
        <f>'報告書（事業主控）'!#REF!</f>
        <v>#REF!</v>
      </c>
      <c r="L205" s="317">
        <f t="shared" si="30"/>
        <v>0</v>
      </c>
      <c r="M205" s="231">
        <f t="shared" si="32"/>
        <v>0</v>
      </c>
      <c r="N205" s="321" t="e">
        <f t="shared" si="31"/>
        <v>#REF!</v>
      </c>
      <c r="O205" s="320" t="e">
        <f t="shared" si="29"/>
        <v>#REF!</v>
      </c>
      <c r="P205" s="321"/>
      <c r="Q205" s="321"/>
      <c r="R205" s="321" t="e">
        <f>IF(AND(J205=0,C205&gt;=設定シート!E$85,C205&lt;=設定シート!G$85),1,0)</f>
        <v>#REF!</v>
      </c>
    </row>
    <row r="206" spans="1:18" ht="15" customHeight="1">
      <c r="B206" s="153">
        <v>8</v>
      </c>
      <c r="C206" s="153" t="e">
        <f>'報告書（事業主控）'!#REF!</f>
        <v>#REF!</v>
      </c>
      <c r="E206" s="153" t="e">
        <f>'報告書（事業主控）'!#REF!</f>
        <v>#REF!</v>
      </c>
      <c r="F206" s="153" t="e">
        <f>'報告書（事業主控）'!#REF!</f>
        <v>#REF!</v>
      </c>
      <c r="G206" s="231" t="str">
        <f>IF(ISERROR(VLOOKUP(E206,労務比率,'報告書（事業主控）'!#REF!,FALSE)),"",VLOOKUP(E206,労務比率,'報告書（事業主控）'!#REF!,FALSE))</f>
        <v/>
      </c>
      <c r="H206" s="231" t="str">
        <f>IF(ISERROR(VLOOKUP(E206,労務比率,'報告書（事業主控）'!#REF!+1,FALSE)),"",VLOOKUP(E206,労務比率,'報告書（事業主控）'!#REF!+1,FALSE))</f>
        <v/>
      </c>
      <c r="I206" s="153" t="e">
        <f>'報告書（事業主控）'!#REF!</f>
        <v>#REF!</v>
      </c>
      <c r="J206" s="153" t="e">
        <f>'報告書（事業主控）'!#REF!</f>
        <v>#REF!</v>
      </c>
      <c r="K206" s="153" t="e">
        <f>'報告書（事業主控）'!#REF!</f>
        <v>#REF!</v>
      </c>
      <c r="L206" s="317">
        <f t="shared" si="30"/>
        <v>0</v>
      </c>
      <c r="M206" s="231">
        <f t="shared" si="32"/>
        <v>0</v>
      </c>
      <c r="N206" s="321" t="e">
        <f t="shared" si="31"/>
        <v>#REF!</v>
      </c>
      <c r="O206" s="320" t="e">
        <f t="shared" si="29"/>
        <v>#REF!</v>
      </c>
      <c r="P206" s="321"/>
      <c r="Q206" s="321"/>
      <c r="R206" s="321" t="e">
        <f>IF(AND(J206=0,C206&gt;=設定シート!E$85,C206&lt;=設定シート!G$85),1,0)</f>
        <v>#REF!</v>
      </c>
    </row>
    <row r="207" spans="1:18" ht="15" customHeight="1">
      <c r="B207" s="153">
        <v>9</v>
      </c>
      <c r="C207" s="153" t="e">
        <f>'報告書（事業主控）'!#REF!</f>
        <v>#REF!</v>
      </c>
      <c r="E207" s="153" t="e">
        <f>'報告書（事業主控）'!#REF!</f>
        <v>#REF!</v>
      </c>
      <c r="F207" s="153" t="e">
        <f>'報告書（事業主控）'!#REF!</f>
        <v>#REF!</v>
      </c>
      <c r="G207" s="231" t="str">
        <f>IF(ISERROR(VLOOKUP(E207,労務比率,'報告書（事業主控）'!#REF!,FALSE)),"",VLOOKUP(E207,労務比率,'報告書（事業主控）'!#REF!,FALSE))</f>
        <v/>
      </c>
      <c r="H207" s="231" t="str">
        <f>IF(ISERROR(VLOOKUP(E207,労務比率,'報告書（事業主控）'!#REF!+1,FALSE)),"",VLOOKUP(E207,労務比率,'報告書（事業主控）'!#REF!+1,FALSE))</f>
        <v/>
      </c>
      <c r="I207" s="153" t="e">
        <f>'報告書（事業主控）'!#REF!</f>
        <v>#REF!</v>
      </c>
      <c r="J207" s="153" t="e">
        <f>'報告書（事業主控）'!#REF!</f>
        <v>#REF!</v>
      </c>
      <c r="K207" s="153" t="e">
        <f>'報告書（事業主控）'!#REF!</f>
        <v>#REF!</v>
      </c>
      <c r="L207" s="317">
        <f t="shared" si="30"/>
        <v>0</v>
      </c>
      <c r="M207" s="231">
        <f t="shared" si="32"/>
        <v>0</v>
      </c>
      <c r="N207" s="321" t="e">
        <f t="shared" si="31"/>
        <v>#REF!</v>
      </c>
      <c r="O207" s="320" t="e">
        <f t="shared" si="29"/>
        <v>#REF!</v>
      </c>
      <c r="P207" s="321"/>
      <c r="Q207" s="321"/>
      <c r="R207" s="321" t="e">
        <f>IF(AND(J207=0,C207&gt;=設定シート!E$85,C207&lt;=設定シート!G$85),1,0)</f>
        <v>#REF!</v>
      </c>
    </row>
    <row r="208" spans="1:18" ht="15" customHeight="1">
      <c r="A208" s="153">
        <v>19</v>
      </c>
      <c r="B208" s="153">
        <v>1</v>
      </c>
      <c r="C208" s="153" t="e">
        <f>'報告書（事業主控）'!#REF!</f>
        <v>#REF!</v>
      </c>
      <c r="E208" s="153" t="e">
        <f>'報告書（事業主控）'!#REF!</f>
        <v>#REF!</v>
      </c>
      <c r="F208" s="153" t="e">
        <f>'報告書（事業主控）'!#REF!</f>
        <v>#REF!</v>
      </c>
      <c r="G208" s="231" t="str">
        <f>IF(ISERROR(VLOOKUP(E208,労務比率,'報告書（事業主控）'!#REF!,FALSE)),"",VLOOKUP(E208,労務比率,'報告書（事業主控）'!#REF!,FALSE))</f>
        <v/>
      </c>
      <c r="H208" s="231" t="str">
        <f>IF(ISERROR(VLOOKUP(E208,労務比率,'報告書（事業主控）'!#REF!+1,FALSE)),"",VLOOKUP(E208,労務比率,'報告書（事業主控）'!#REF!+1,FALSE))</f>
        <v/>
      </c>
      <c r="I208" s="153" t="e">
        <f>'報告書（事業主控）'!#REF!</f>
        <v>#REF!</v>
      </c>
      <c r="J208" s="153" t="e">
        <f>'報告書（事業主控）'!#REF!</f>
        <v>#REF!</v>
      </c>
      <c r="K208" s="153" t="e">
        <f>'報告書（事業主控）'!#REF!</f>
        <v>#REF!</v>
      </c>
      <c r="L208" s="317">
        <f t="shared" si="30"/>
        <v>0</v>
      </c>
      <c r="M208" s="231">
        <f t="shared" si="32"/>
        <v>0</v>
      </c>
      <c r="N208" s="321" t="e">
        <f t="shared" si="31"/>
        <v>#REF!</v>
      </c>
      <c r="O208" s="320" t="e">
        <f t="shared" si="29"/>
        <v>#REF!</v>
      </c>
      <c r="P208" s="321">
        <f>INT(SUMIF(O208:O216,0,I208:I216)*105/108)</f>
        <v>0</v>
      </c>
      <c r="Q208" s="324">
        <f>INT(P208*IF(COUNTIF(R208:R216,1)=0,0,SUMIF(R208:R216,1,G208:G216)/COUNTIF(R208:R216,1))/100)</f>
        <v>0</v>
      </c>
      <c r="R208" s="321" t="e">
        <f>IF(AND(J208=0,C208&gt;=設定シート!E$85,C208&lt;=設定シート!G$85),1,0)</f>
        <v>#REF!</v>
      </c>
    </row>
    <row r="209" spans="1:18" ht="15" customHeight="1">
      <c r="B209" s="153">
        <v>2</v>
      </c>
      <c r="C209" s="153" t="e">
        <f>'報告書（事業主控）'!#REF!</f>
        <v>#REF!</v>
      </c>
      <c r="E209" s="153" t="e">
        <f>'報告書（事業主控）'!#REF!</f>
        <v>#REF!</v>
      </c>
      <c r="F209" s="153" t="e">
        <f>'報告書（事業主控）'!#REF!</f>
        <v>#REF!</v>
      </c>
      <c r="G209" s="231" t="str">
        <f>IF(ISERROR(VLOOKUP(E209,労務比率,'報告書（事業主控）'!#REF!,FALSE)),"",VLOOKUP(E209,労務比率,'報告書（事業主控）'!#REF!,FALSE))</f>
        <v/>
      </c>
      <c r="H209" s="231" t="str">
        <f>IF(ISERROR(VLOOKUP(E209,労務比率,'報告書（事業主控）'!#REF!+1,FALSE)),"",VLOOKUP(E209,労務比率,'報告書（事業主控）'!#REF!+1,FALSE))</f>
        <v/>
      </c>
      <c r="I209" s="153" t="e">
        <f>'報告書（事業主控）'!#REF!</f>
        <v>#REF!</v>
      </c>
      <c r="J209" s="153" t="e">
        <f>'報告書（事業主控）'!#REF!</f>
        <v>#REF!</v>
      </c>
      <c r="K209" s="153" t="e">
        <f>'報告書（事業主控）'!#REF!</f>
        <v>#REF!</v>
      </c>
      <c r="L209" s="317">
        <f t="shared" si="30"/>
        <v>0</v>
      </c>
      <c r="M209" s="231">
        <f t="shared" si="32"/>
        <v>0</v>
      </c>
      <c r="N209" s="321" t="e">
        <f t="shared" si="31"/>
        <v>#REF!</v>
      </c>
      <c r="O209" s="320" t="e">
        <f t="shared" si="29"/>
        <v>#REF!</v>
      </c>
      <c r="P209" s="321"/>
      <c r="Q209" s="321"/>
      <c r="R209" s="321" t="e">
        <f>IF(AND(J209=0,C209&gt;=設定シート!E$85,C209&lt;=設定シート!G$85),1,0)</f>
        <v>#REF!</v>
      </c>
    </row>
    <row r="210" spans="1:18" ht="15" customHeight="1">
      <c r="B210" s="153">
        <v>3</v>
      </c>
      <c r="C210" s="153" t="e">
        <f>'報告書（事業主控）'!#REF!</f>
        <v>#REF!</v>
      </c>
      <c r="E210" s="153" t="e">
        <f>'報告書（事業主控）'!#REF!</f>
        <v>#REF!</v>
      </c>
      <c r="F210" s="153" t="e">
        <f>'報告書（事業主控）'!#REF!</f>
        <v>#REF!</v>
      </c>
      <c r="G210" s="231" t="str">
        <f>IF(ISERROR(VLOOKUP(E210,労務比率,'報告書（事業主控）'!#REF!,FALSE)),"",VLOOKUP(E210,労務比率,'報告書（事業主控）'!#REF!,FALSE))</f>
        <v/>
      </c>
      <c r="H210" s="231" t="str">
        <f>IF(ISERROR(VLOOKUP(E210,労務比率,'報告書（事業主控）'!#REF!+1,FALSE)),"",VLOOKUP(E210,労務比率,'報告書（事業主控）'!#REF!+1,FALSE))</f>
        <v/>
      </c>
      <c r="I210" s="153" t="e">
        <f>'報告書（事業主控）'!#REF!</f>
        <v>#REF!</v>
      </c>
      <c r="J210" s="153" t="e">
        <f>'報告書（事業主控）'!#REF!</f>
        <v>#REF!</v>
      </c>
      <c r="K210" s="153" t="e">
        <f>'報告書（事業主控）'!#REF!</f>
        <v>#REF!</v>
      </c>
      <c r="L210" s="317">
        <f t="shared" si="30"/>
        <v>0</v>
      </c>
      <c r="M210" s="231">
        <f t="shared" si="32"/>
        <v>0</v>
      </c>
      <c r="N210" s="321" t="e">
        <f t="shared" si="31"/>
        <v>#REF!</v>
      </c>
      <c r="O210" s="320" t="e">
        <f t="shared" si="29"/>
        <v>#REF!</v>
      </c>
      <c r="P210" s="321"/>
      <c r="Q210" s="321"/>
      <c r="R210" s="321" t="e">
        <f>IF(AND(J210=0,C210&gt;=設定シート!E$85,C210&lt;=設定シート!G$85),1,0)</f>
        <v>#REF!</v>
      </c>
    </row>
    <row r="211" spans="1:18" ht="15" customHeight="1">
      <c r="B211" s="153">
        <v>4</v>
      </c>
      <c r="C211" s="153" t="e">
        <f>'報告書（事業主控）'!#REF!</f>
        <v>#REF!</v>
      </c>
      <c r="E211" s="153" t="e">
        <f>'報告書（事業主控）'!#REF!</f>
        <v>#REF!</v>
      </c>
      <c r="F211" s="153" t="e">
        <f>'報告書（事業主控）'!#REF!</f>
        <v>#REF!</v>
      </c>
      <c r="G211" s="231" t="str">
        <f>IF(ISERROR(VLOOKUP(E211,労務比率,'報告書（事業主控）'!#REF!,FALSE)),"",VLOOKUP(E211,労務比率,'報告書（事業主控）'!#REF!,FALSE))</f>
        <v/>
      </c>
      <c r="H211" s="231" t="str">
        <f>IF(ISERROR(VLOOKUP(E211,労務比率,'報告書（事業主控）'!#REF!+1,FALSE)),"",VLOOKUP(E211,労務比率,'報告書（事業主控）'!#REF!+1,FALSE))</f>
        <v/>
      </c>
      <c r="I211" s="153" t="e">
        <f>'報告書（事業主控）'!#REF!</f>
        <v>#REF!</v>
      </c>
      <c r="J211" s="153" t="e">
        <f>'報告書（事業主控）'!#REF!</f>
        <v>#REF!</v>
      </c>
      <c r="K211" s="153" t="e">
        <f>'報告書（事業主控）'!#REF!</f>
        <v>#REF!</v>
      </c>
      <c r="L211" s="317">
        <f t="shared" si="30"/>
        <v>0</v>
      </c>
      <c r="M211" s="231">
        <f t="shared" si="32"/>
        <v>0</v>
      </c>
      <c r="N211" s="321" t="e">
        <f t="shared" si="31"/>
        <v>#REF!</v>
      </c>
      <c r="O211" s="320" t="e">
        <f t="shared" si="29"/>
        <v>#REF!</v>
      </c>
      <c r="P211" s="321"/>
      <c r="Q211" s="321"/>
      <c r="R211" s="321" t="e">
        <f>IF(AND(J211=0,C211&gt;=設定シート!E$85,C211&lt;=設定シート!G$85),1,0)</f>
        <v>#REF!</v>
      </c>
    </row>
    <row r="212" spans="1:18" ht="15" customHeight="1">
      <c r="B212" s="153">
        <v>5</v>
      </c>
      <c r="C212" s="153" t="e">
        <f>'報告書（事業主控）'!#REF!</f>
        <v>#REF!</v>
      </c>
      <c r="E212" s="153" t="e">
        <f>'報告書（事業主控）'!#REF!</f>
        <v>#REF!</v>
      </c>
      <c r="F212" s="153" t="e">
        <f>'報告書（事業主控）'!#REF!</f>
        <v>#REF!</v>
      </c>
      <c r="G212" s="231" t="str">
        <f>IF(ISERROR(VLOOKUP(E212,労務比率,'報告書（事業主控）'!#REF!,FALSE)),"",VLOOKUP(E212,労務比率,'報告書（事業主控）'!#REF!,FALSE))</f>
        <v/>
      </c>
      <c r="H212" s="231" t="str">
        <f>IF(ISERROR(VLOOKUP(E212,労務比率,'報告書（事業主控）'!#REF!+1,FALSE)),"",VLOOKUP(E212,労務比率,'報告書（事業主控）'!#REF!+1,FALSE))</f>
        <v/>
      </c>
      <c r="I212" s="153" t="e">
        <f>'報告書（事業主控）'!#REF!</f>
        <v>#REF!</v>
      </c>
      <c r="J212" s="153" t="e">
        <f>'報告書（事業主控）'!#REF!</f>
        <v>#REF!</v>
      </c>
      <c r="K212" s="153" t="e">
        <f>'報告書（事業主控）'!#REF!</f>
        <v>#REF!</v>
      </c>
      <c r="L212" s="317">
        <f t="shared" si="30"/>
        <v>0</v>
      </c>
      <c r="M212" s="231">
        <f t="shared" si="32"/>
        <v>0</v>
      </c>
      <c r="N212" s="321" t="e">
        <f t="shared" si="31"/>
        <v>#REF!</v>
      </c>
      <c r="O212" s="320" t="e">
        <f t="shared" si="29"/>
        <v>#REF!</v>
      </c>
      <c r="P212" s="321"/>
      <c r="Q212" s="321"/>
      <c r="R212" s="321" t="e">
        <f>IF(AND(J212=0,C212&gt;=設定シート!E$85,C212&lt;=設定シート!G$85),1,0)</f>
        <v>#REF!</v>
      </c>
    </row>
    <row r="213" spans="1:18" ht="15" customHeight="1">
      <c r="B213" s="153">
        <v>6</v>
      </c>
      <c r="C213" s="153" t="e">
        <f>'報告書（事業主控）'!#REF!</f>
        <v>#REF!</v>
      </c>
      <c r="E213" s="153" t="e">
        <f>'報告書（事業主控）'!#REF!</f>
        <v>#REF!</v>
      </c>
      <c r="F213" s="153" t="e">
        <f>'報告書（事業主控）'!#REF!</f>
        <v>#REF!</v>
      </c>
      <c r="G213" s="231" t="str">
        <f>IF(ISERROR(VLOOKUP(E213,労務比率,'報告書（事業主控）'!#REF!,FALSE)),"",VLOOKUP(E213,労務比率,'報告書（事業主控）'!#REF!,FALSE))</f>
        <v/>
      </c>
      <c r="H213" s="231" t="str">
        <f>IF(ISERROR(VLOOKUP(E213,労務比率,'報告書（事業主控）'!#REF!+1,FALSE)),"",VLOOKUP(E213,労務比率,'報告書（事業主控）'!#REF!+1,FALSE))</f>
        <v/>
      </c>
      <c r="I213" s="153" t="e">
        <f>'報告書（事業主控）'!#REF!</f>
        <v>#REF!</v>
      </c>
      <c r="J213" s="153" t="e">
        <f>'報告書（事業主控）'!#REF!</f>
        <v>#REF!</v>
      </c>
      <c r="K213" s="153" t="e">
        <f>'報告書（事業主控）'!#REF!</f>
        <v>#REF!</v>
      </c>
      <c r="L213" s="317">
        <f t="shared" si="30"/>
        <v>0</v>
      </c>
      <c r="M213" s="231">
        <f t="shared" si="32"/>
        <v>0</v>
      </c>
      <c r="N213" s="321" t="e">
        <f t="shared" si="31"/>
        <v>#REF!</v>
      </c>
      <c r="O213" s="320" t="e">
        <f t="shared" ref="O213:O276" si="33">IF(I213=N213,IF(ISERROR(ROUNDDOWN(I213*G213/100,0)+K213),0,ROUNDDOWN(I213*G213/100,0)+K213),0)</f>
        <v>#REF!</v>
      </c>
      <c r="P213" s="321"/>
      <c r="Q213" s="321"/>
      <c r="R213" s="321" t="e">
        <f>IF(AND(J213=0,C213&gt;=設定シート!E$85,C213&lt;=設定シート!G$85),1,0)</f>
        <v>#REF!</v>
      </c>
    </row>
    <row r="214" spans="1:18" ht="15" customHeight="1">
      <c r="B214" s="153">
        <v>7</v>
      </c>
      <c r="C214" s="153" t="e">
        <f>'報告書（事業主控）'!#REF!</f>
        <v>#REF!</v>
      </c>
      <c r="E214" s="153" t="e">
        <f>'報告書（事業主控）'!#REF!</f>
        <v>#REF!</v>
      </c>
      <c r="F214" s="153" t="e">
        <f>'報告書（事業主控）'!#REF!</f>
        <v>#REF!</v>
      </c>
      <c r="G214" s="231" t="str">
        <f>IF(ISERROR(VLOOKUP(E214,労務比率,'報告書（事業主控）'!#REF!,FALSE)),"",VLOOKUP(E214,労務比率,'報告書（事業主控）'!#REF!,FALSE))</f>
        <v/>
      </c>
      <c r="H214" s="231" t="str">
        <f>IF(ISERROR(VLOOKUP(E214,労務比率,'報告書（事業主控）'!#REF!+1,FALSE)),"",VLOOKUP(E214,労務比率,'報告書（事業主控）'!#REF!+1,FALSE))</f>
        <v/>
      </c>
      <c r="I214" s="153" t="e">
        <f>'報告書（事業主控）'!#REF!</f>
        <v>#REF!</v>
      </c>
      <c r="J214" s="153" t="e">
        <f>'報告書（事業主控）'!#REF!</f>
        <v>#REF!</v>
      </c>
      <c r="K214" s="153" t="e">
        <f>'報告書（事業主控）'!#REF!</f>
        <v>#REF!</v>
      </c>
      <c r="L214" s="317">
        <f t="shared" si="30"/>
        <v>0</v>
      </c>
      <c r="M214" s="231">
        <f t="shared" si="32"/>
        <v>0</v>
      </c>
      <c r="N214" s="321" t="e">
        <f t="shared" si="31"/>
        <v>#REF!</v>
      </c>
      <c r="O214" s="320" t="e">
        <f t="shared" si="33"/>
        <v>#REF!</v>
      </c>
      <c r="P214" s="321"/>
      <c r="Q214" s="321"/>
      <c r="R214" s="321" t="e">
        <f>IF(AND(J214=0,C214&gt;=設定シート!E$85,C214&lt;=設定シート!G$85),1,0)</f>
        <v>#REF!</v>
      </c>
    </row>
    <row r="215" spans="1:18" ht="15" customHeight="1">
      <c r="B215" s="153">
        <v>8</v>
      </c>
      <c r="C215" s="153" t="e">
        <f>'報告書（事業主控）'!#REF!</f>
        <v>#REF!</v>
      </c>
      <c r="E215" s="153" t="e">
        <f>'報告書（事業主控）'!#REF!</f>
        <v>#REF!</v>
      </c>
      <c r="F215" s="153" t="e">
        <f>'報告書（事業主控）'!#REF!</f>
        <v>#REF!</v>
      </c>
      <c r="G215" s="231" t="str">
        <f>IF(ISERROR(VLOOKUP(E215,労務比率,'報告書（事業主控）'!#REF!,FALSE)),"",VLOOKUP(E215,労務比率,'報告書（事業主控）'!#REF!,FALSE))</f>
        <v/>
      </c>
      <c r="H215" s="231" t="str">
        <f>IF(ISERROR(VLOOKUP(E215,労務比率,'報告書（事業主控）'!#REF!+1,FALSE)),"",VLOOKUP(E215,労務比率,'報告書（事業主控）'!#REF!+1,FALSE))</f>
        <v/>
      </c>
      <c r="I215" s="153" t="e">
        <f>'報告書（事業主控）'!#REF!</f>
        <v>#REF!</v>
      </c>
      <c r="J215" s="153" t="e">
        <f>'報告書（事業主控）'!#REF!</f>
        <v>#REF!</v>
      </c>
      <c r="K215" s="153" t="e">
        <f>'報告書（事業主控）'!#REF!</f>
        <v>#REF!</v>
      </c>
      <c r="L215" s="317">
        <f t="shared" si="30"/>
        <v>0</v>
      </c>
      <c r="M215" s="231">
        <f t="shared" si="32"/>
        <v>0</v>
      </c>
      <c r="N215" s="321" t="e">
        <f t="shared" si="31"/>
        <v>#REF!</v>
      </c>
      <c r="O215" s="320" t="e">
        <f t="shared" si="33"/>
        <v>#REF!</v>
      </c>
      <c r="P215" s="321"/>
      <c r="Q215" s="321"/>
      <c r="R215" s="321" t="e">
        <f>IF(AND(J215=0,C215&gt;=設定シート!E$85,C215&lt;=設定シート!G$85),1,0)</f>
        <v>#REF!</v>
      </c>
    </row>
    <row r="216" spans="1:18" ht="15" customHeight="1">
      <c r="B216" s="153">
        <v>9</v>
      </c>
      <c r="C216" s="153" t="e">
        <f>'報告書（事業主控）'!#REF!</f>
        <v>#REF!</v>
      </c>
      <c r="E216" s="153" t="e">
        <f>'報告書（事業主控）'!#REF!</f>
        <v>#REF!</v>
      </c>
      <c r="F216" s="153" t="e">
        <f>'報告書（事業主控）'!#REF!</f>
        <v>#REF!</v>
      </c>
      <c r="G216" s="231" t="str">
        <f>IF(ISERROR(VLOOKUP(E216,労務比率,'報告書（事業主控）'!#REF!,FALSE)),"",VLOOKUP(E216,労務比率,'報告書（事業主控）'!#REF!,FALSE))</f>
        <v/>
      </c>
      <c r="H216" s="231" t="str">
        <f>IF(ISERROR(VLOOKUP(E216,労務比率,'報告書（事業主控）'!#REF!+1,FALSE)),"",VLOOKUP(E216,労務比率,'報告書（事業主控）'!#REF!+1,FALSE))</f>
        <v/>
      </c>
      <c r="I216" s="153" t="e">
        <f>'報告書（事業主控）'!#REF!</f>
        <v>#REF!</v>
      </c>
      <c r="J216" s="153" t="e">
        <f>'報告書（事業主控）'!#REF!</f>
        <v>#REF!</v>
      </c>
      <c r="K216" s="153" t="e">
        <f>'報告書（事業主控）'!#REF!</f>
        <v>#REF!</v>
      </c>
      <c r="L216" s="317">
        <f t="shared" si="30"/>
        <v>0</v>
      </c>
      <c r="M216" s="231">
        <f t="shared" si="32"/>
        <v>0</v>
      </c>
      <c r="N216" s="321" t="e">
        <f t="shared" si="31"/>
        <v>#REF!</v>
      </c>
      <c r="O216" s="320" t="e">
        <f t="shared" si="33"/>
        <v>#REF!</v>
      </c>
      <c r="P216" s="321"/>
      <c r="Q216" s="321"/>
      <c r="R216" s="321" t="e">
        <f>IF(AND(J216=0,C216&gt;=設定シート!E$85,C216&lt;=設定シート!G$85),1,0)</f>
        <v>#REF!</v>
      </c>
    </row>
    <row r="217" spans="1:18" ht="15" customHeight="1">
      <c r="A217" s="153">
        <v>20</v>
      </c>
      <c r="B217" s="153">
        <v>1</v>
      </c>
      <c r="C217" s="153" t="e">
        <f>'報告書（事業主控）'!#REF!</f>
        <v>#REF!</v>
      </c>
      <c r="E217" s="153" t="e">
        <f>'報告書（事業主控）'!#REF!</f>
        <v>#REF!</v>
      </c>
      <c r="F217" s="153" t="e">
        <f>'報告書（事業主控）'!#REF!</f>
        <v>#REF!</v>
      </c>
      <c r="G217" s="231" t="str">
        <f>IF(ISERROR(VLOOKUP(E217,労務比率,'報告書（事業主控）'!#REF!,FALSE)),"",VLOOKUP(E217,労務比率,'報告書（事業主控）'!#REF!,FALSE))</f>
        <v/>
      </c>
      <c r="H217" s="231" t="str">
        <f>IF(ISERROR(VLOOKUP(E217,労務比率,'報告書（事業主控）'!#REF!+1,FALSE)),"",VLOOKUP(E217,労務比率,'報告書（事業主控）'!#REF!+1,FALSE))</f>
        <v/>
      </c>
      <c r="I217" s="153" t="e">
        <f>'報告書（事業主控）'!#REF!</f>
        <v>#REF!</v>
      </c>
      <c r="J217" s="153" t="e">
        <f>'報告書（事業主控）'!#REF!</f>
        <v>#REF!</v>
      </c>
      <c r="K217" s="153" t="e">
        <f>'報告書（事業主控）'!#REF!</f>
        <v>#REF!</v>
      </c>
      <c r="L217" s="317">
        <f t="shared" si="30"/>
        <v>0</v>
      </c>
      <c r="M217" s="231">
        <f t="shared" si="32"/>
        <v>0</v>
      </c>
      <c r="N217" s="321" t="e">
        <f t="shared" si="31"/>
        <v>#REF!</v>
      </c>
      <c r="O217" s="320" t="e">
        <f t="shared" si="33"/>
        <v>#REF!</v>
      </c>
      <c r="P217" s="321">
        <f>INT(SUMIF(O217:O225,0,I217:I225)*105/108)</f>
        <v>0</v>
      </c>
      <c r="Q217" s="324">
        <f>INT(P217*IF(COUNTIF(R217:R225,1)=0,0,SUMIF(R217:R225,1,G217:G225)/COUNTIF(R217:R225,1))/100)</f>
        <v>0</v>
      </c>
      <c r="R217" s="321" t="e">
        <f>IF(AND(J217=0,C217&gt;=設定シート!E$85,C217&lt;=設定シート!G$85),1,0)</f>
        <v>#REF!</v>
      </c>
    </row>
    <row r="218" spans="1:18" ht="15" customHeight="1">
      <c r="B218" s="153">
        <v>2</v>
      </c>
      <c r="C218" s="153" t="e">
        <f>'報告書（事業主控）'!#REF!</f>
        <v>#REF!</v>
      </c>
      <c r="E218" s="153" t="e">
        <f>'報告書（事業主控）'!#REF!</f>
        <v>#REF!</v>
      </c>
      <c r="F218" s="153" t="e">
        <f>'報告書（事業主控）'!#REF!</f>
        <v>#REF!</v>
      </c>
      <c r="G218" s="231" t="str">
        <f>IF(ISERROR(VLOOKUP(E218,労務比率,'報告書（事業主控）'!#REF!,FALSE)),"",VLOOKUP(E218,労務比率,'報告書（事業主控）'!#REF!,FALSE))</f>
        <v/>
      </c>
      <c r="H218" s="231" t="str">
        <f>IF(ISERROR(VLOOKUP(E218,労務比率,'報告書（事業主控）'!#REF!+1,FALSE)),"",VLOOKUP(E218,労務比率,'報告書（事業主控）'!#REF!+1,FALSE))</f>
        <v/>
      </c>
      <c r="I218" s="153" t="e">
        <f>'報告書（事業主控）'!#REF!</f>
        <v>#REF!</v>
      </c>
      <c r="J218" s="153" t="e">
        <f>'報告書（事業主控）'!#REF!</f>
        <v>#REF!</v>
      </c>
      <c r="K218" s="153" t="e">
        <f>'報告書（事業主控）'!#REF!</f>
        <v>#REF!</v>
      </c>
      <c r="L218" s="317">
        <f t="shared" si="30"/>
        <v>0</v>
      </c>
      <c r="M218" s="231">
        <f t="shared" si="32"/>
        <v>0</v>
      </c>
      <c r="N218" s="321" t="e">
        <f t="shared" si="31"/>
        <v>#REF!</v>
      </c>
      <c r="O218" s="320" t="e">
        <f t="shared" si="33"/>
        <v>#REF!</v>
      </c>
      <c r="P218" s="321"/>
      <c r="Q218" s="321"/>
      <c r="R218" s="321" t="e">
        <f>IF(AND(J218=0,C218&gt;=設定シート!E$85,C218&lt;=設定シート!G$85),1,0)</f>
        <v>#REF!</v>
      </c>
    </row>
    <row r="219" spans="1:18" ht="15" customHeight="1">
      <c r="B219" s="153">
        <v>3</v>
      </c>
      <c r="C219" s="153" t="e">
        <f>'報告書（事業主控）'!#REF!</f>
        <v>#REF!</v>
      </c>
      <c r="E219" s="153" t="e">
        <f>'報告書（事業主控）'!#REF!</f>
        <v>#REF!</v>
      </c>
      <c r="F219" s="153" t="e">
        <f>'報告書（事業主控）'!#REF!</f>
        <v>#REF!</v>
      </c>
      <c r="G219" s="231" t="str">
        <f>IF(ISERROR(VLOOKUP(E219,労務比率,'報告書（事業主控）'!#REF!,FALSE)),"",VLOOKUP(E219,労務比率,'報告書（事業主控）'!#REF!,FALSE))</f>
        <v/>
      </c>
      <c r="H219" s="231" t="str">
        <f>IF(ISERROR(VLOOKUP(E219,労務比率,'報告書（事業主控）'!#REF!+1,FALSE)),"",VLOOKUP(E219,労務比率,'報告書（事業主控）'!#REF!+1,FALSE))</f>
        <v/>
      </c>
      <c r="I219" s="153" t="e">
        <f>'報告書（事業主控）'!#REF!</f>
        <v>#REF!</v>
      </c>
      <c r="J219" s="153" t="e">
        <f>'報告書（事業主控）'!#REF!</f>
        <v>#REF!</v>
      </c>
      <c r="K219" s="153" t="e">
        <f>'報告書（事業主控）'!#REF!</f>
        <v>#REF!</v>
      </c>
      <c r="L219" s="317">
        <f t="shared" si="30"/>
        <v>0</v>
      </c>
      <c r="M219" s="231">
        <f t="shared" si="32"/>
        <v>0</v>
      </c>
      <c r="N219" s="321" t="e">
        <f t="shared" si="31"/>
        <v>#REF!</v>
      </c>
      <c r="O219" s="320" t="e">
        <f t="shared" si="33"/>
        <v>#REF!</v>
      </c>
      <c r="P219" s="321"/>
      <c r="Q219" s="321"/>
      <c r="R219" s="321" t="e">
        <f>IF(AND(J219=0,C219&gt;=設定シート!E$85,C219&lt;=設定シート!G$85),1,0)</f>
        <v>#REF!</v>
      </c>
    </row>
    <row r="220" spans="1:18" ht="15" customHeight="1">
      <c r="B220" s="153">
        <v>4</v>
      </c>
      <c r="C220" s="153" t="e">
        <f>'報告書（事業主控）'!#REF!</f>
        <v>#REF!</v>
      </c>
      <c r="E220" s="153" t="e">
        <f>'報告書（事業主控）'!#REF!</f>
        <v>#REF!</v>
      </c>
      <c r="F220" s="153" t="e">
        <f>'報告書（事業主控）'!#REF!</f>
        <v>#REF!</v>
      </c>
      <c r="G220" s="231" t="str">
        <f>IF(ISERROR(VLOOKUP(E220,労務比率,'報告書（事業主控）'!#REF!,FALSE)),"",VLOOKUP(E220,労務比率,'報告書（事業主控）'!#REF!,FALSE))</f>
        <v/>
      </c>
      <c r="H220" s="231" t="str">
        <f>IF(ISERROR(VLOOKUP(E220,労務比率,'報告書（事業主控）'!#REF!+1,FALSE)),"",VLOOKUP(E220,労務比率,'報告書（事業主控）'!#REF!+1,FALSE))</f>
        <v/>
      </c>
      <c r="I220" s="153" t="e">
        <f>'報告書（事業主控）'!#REF!</f>
        <v>#REF!</v>
      </c>
      <c r="J220" s="153" t="e">
        <f>'報告書（事業主控）'!#REF!</f>
        <v>#REF!</v>
      </c>
      <c r="K220" s="153" t="e">
        <f>'報告書（事業主控）'!#REF!</f>
        <v>#REF!</v>
      </c>
      <c r="L220" s="317">
        <f t="shared" si="30"/>
        <v>0</v>
      </c>
      <c r="M220" s="231">
        <f t="shared" si="32"/>
        <v>0</v>
      </c>
      <c r="N220" s="321" t="e">
        <f t="shared" si="31"/>
        <v>#REF!</v>
      </c>
      <c r="O220" s="320" t="e">
        <f t="shared" si="33"/>
        <v>#REF!</v>
      </c>
      <c r="P220" s="321"/>
      <c r="Q220" s="321"/>
      <c r="R220" s="321" t="e">
        <f>IF(AND(J220=0,C220&gt;=設定シート!E$85,C220&lt;=設定シート!G$85),1,0)</f>
        <v>#REF!</v>
      </c>
    </row>
    <row r="221" spans="1:18" ht="15" customHeight="1">
      <c r="B221" s="153">
        <v>5</v>
      </c>
      <c r="C221" s="153" t="e">
        <f>'報告書（事業主控）'!#REF!</f>
        <v>#REF!</v>
      </c>
      <c r="E221" s="153" t="e">
        <f>'報告書（事業主控）'!#REF!</f>
        <v>#REF!</v>
      </c>
      <c r="F221" s="153" t="e">
        <f>'報告書（事業主控）'!#REF!</f>
        <v>#REF!</v>
      </c>
      <c r="G221" s="231" t="str">
        <f>IF(ISERROR(VLOOKUP(E221,労務比率,'報告書（事業主控）'!#REF!,FALSE)),"",VLOOKUP(E221,労務比率,'報告書（事業主控）'!#REF!,FALSE))</f>
        <v/>
      </c>
      <c r="H221" s="231" t="str">
        <f>IF(ISERROR(VLOOKUP(E221,労務比率,'報告書（事業主控）'!#REF!+1,FALSE)),"",VLOOKUP(E221,労務比率,'報告書（事業主控）'!#REF!+1,FALSE))</f>
        <v/>
      </c>
      <c r="I221" s="153" t="e">
        <f>'報告書（事業主控）'!#REF!</f>
        <v>#REF!</v>
      </c>
      <c r="J221" s="153" t="e">
        <f>'報告書（事業主控）'!#REF!</f>
        <v>#REF!</v>
      </c>
      <c r="K221" s="153" t="e">
        <f>'報告書（事業主控）'!#REF!</f>
        <v>#REF!</v>
      </c>
      <c r="L221" s="317">
        <f t="shared" si="30"/>
        <v>0</v>
      </c>
      <c r="M221" s="231">
        <f t="shared" si="32"/>
        <v>0</v>
      </c>
      <c r="N221" s="321" t="e">
        <f t="shared" si="31"/>
        <v>#REF!</v>
      </c>
      <c r="O221" s="320" t="e">
        <f t="shared" si="33"/>
        <v>#REF!</v>
      </c>
      <c r="P221" s="321"/>
      <c r="Q221" s="321"/>
      <c r="R221" s="321" t="e">
        <f>IF(AND(J221=0,C221&gt;=設定シート!E$85,C221&lt;=設定シート!G$85),1,0)</f>
        <v>#REF!</v>
      </c>
    </row>
    <row r="222" spans="1:18" ht="15" customHeight="1">
      <c r="B222" s="153">
        <v>6</v>
      </c>
      <c r="C222" s="153" t="e">
        <f>'報告書（事業主控）'!#REF!</f>
        <v>#REF!</v>
      </c>
      <c r="E222" s="153" t="e">
        <f>'報告書（事業主控）'!#REF!</f>
        <v>#REF!</v>
      </c>
      <c r="F222" s="153" t="e">
        <f>'報告書（事業主控）'!#REF!</f>
        <v>#REF!</v>
      </c>
      <c r="G222" s="231" t="str">
        <f>IF(ISERROR(VLOOKUP(E222,労務比率,'報告書（事業主控）'!#REF!,FALSE)),"",VLOOKUP(E222,労務比率,'報告書（事業主控）'!#REF!,FALSE))</f>
        <v/>
      </c>
      <c r="H222" s="231" t="str">
        <f>IF(ISERROR(VLOOKUP(E222,労務比率,'報告書（事業主控）'!#REF!+1,FALSE)),"",VLOOKUP(E222,労務比率,'報告書（事業主控）'!#REF!+1,FALSE))</f>
        <v/>
      </c>
      <c r="I222" s="153" t="e">
        <f>'報告書（事業主控）'!#REF!</f>
        <v>#REF!</v>
      </c>
      <c r="J222" s="153" t="e">
        <f>'報告書（事業主控）'!#REF!</f>
        <v>#REF!</v>
      </c>
      <c r="K222" s="153" t="e">
        <f>'報告書（事業主控）'!#REF!</f>
        <v>#REF!</v>
      </c>
      <c r="L222" s="317">
        <f t="shared" si="30"/>
        <v>0</v>
      </c>
      <c r="M222" s="231">
        <f t="shared" si="32"/>
        <v>0</v>
      </c>
      <c r="N222" s="321" t="e">
        <f t="shared" si="31"/>
        <v>#REF!</v>
      </c>
      <c r="O222" s="320" t="e">
        <f t="shared" si="33"/>
        <v>#REF!</v>
      </c>
      <c r="P222" s="321"/>
      <c r="Q222" s="321"/>
      <c r="R222" s="321" t="e">
        <f>IF(AND(J222=0,C222&gt;=設定シート!E$85,C222&lt;=設定シート!G$85),1,0)</f>
        <v>#REF!</v>
      </c>
    </row>
    <row r="223" spans="1:18" ht="15" customHeight="1">
      <c r="B223" s="153">
        <v>7</v>
      </c>
      <c r="C223" s="153" t="e">
        <f>'報告書（事業主控）'!#REF!</f>
        <v>#REF!</v>
      </c>
      <c r="E223" s="153" t="e">
        <f>'報告書（事業主控）'!#REF!</f>
        <v>#REF!</v>
      </c>
      <c r="F223" s="153" t="e">
        <f>'報告書（事業主控）'!#REF!</f>
        <v>#REF!</v>
      </c>
      <c r="G223" s="231" t="str">
        <f>IF(ISERROR(VLOOKUP(E223,労務比率,'報告書（事業主控）'!#REF!,FALSE)),"",VLOOKUP(E223,労務比率,'報告書（事業主控）'!#REF!,FALSE))</f>
        <v/>
      </c>
      <c r="H223" s="231" t="str">
        <f>IF(ISERROR(VLOOKUP(E223,労務比率,'報告書（事業主控）'!#REF!+1,FALSE)),"",VLOOKUP(E223,労務比率,'報告書（事業主控）'!#REF!+1,FALSE))</f>
        <v/>
      </c>
      <c r="I223" s="153" t="e">
        <f>'報告書（事業主控）'!#REF!</f>
        <v>#REF!</v>
      </c>
      <c r="J223" s="153" t="e">
        <f>'報告書（事業主控）'!#REF!</f>
        <v>#REF!</v>
      </c>
      <c r="K223" s="153" t="e">
        <f>'報告書（事業主控）'!#REF!</f>
        <v>#REF!</v>
      </c>
      <c r="L223" s="317">
        <f t="shared" si="30"/>
        <v>0</v>
      </c>
      <c r="M223" s="231">
        <f t="shared" si="32"/>
        <v>0</v>
      </c>
      <c r="N223" s="321" t="e">
        <f t="shared" si="31"/>
        <v>#REF!</v>
      </c>
      <c r="O223" s="320" t="e">
        <f t="shared" si="33"/>
        <v>#REF!</v>
      </c>
      <c r="P223" s="321"/>
      <c r="Q223" s="321"/>
      <c r="R223" s="321" t="e">
        <f>IF(AND(J223=0,C223&gt;=設定シート!E$85,C223&lt;=設定シート!G$85),1,0)</f>
        <v>#REF!</v>
      </c>
    </row>
    <row r="224" spans="1:18" ht="15" customHeight="1">
      <c r="B224" s="153">
        <v>8</v>
      </c>
      <c r="C224" s="153" t="e">
        <f>'報告書（事業主控）'!#REF!</f>
        <v>#REF!</v>
      </c>
      <c r="E224" s="153" t="e">
        <f>'報告書（事業主控）'!#REF!</f>
        <v>#REF!</v>
      </c>
      <c r="F224" s="153" t="e">
        <f>'報告書（事業主控）'!#REF!</f>
        <v>#REF!</v>
      </c>
      <c r="G224" s="231" t="str">
        <f>IF(ISERROR(VLOOKUP(E224,労務比率,'報告書（事業主控）'!#REF!,FALSE)),"",VLOOKUP(E224,労務比率,'報告書（事業主控）'!#REF!,FALSE))</f>
        <v/>
      </c>
      <c r="H224" s="231" t="str">
        <f>IF(ISERROR(VLOOKUP(E224,労務比率,'報告書（事業主控）'!#REF!+1,FALSE)),"",VLOOKUP(E224,労務比率,'報告書（事業主控）'!#REF!+1,FALSE))</f>
        <v/>
      </c>
      <c r="I224" s="153" t="e">
        <f>'報告書（事業主控）'!#REF!</f>
        <v>#REF!</v>
      </c>
      <c r="J224" s="153" t="e">
        <f>'報告書（事業主控）'!#REF!</f>
        <v>#REF!</v>
      </c>
      <c r="K224" s="153" t="e">
        <f>'報告書（事業主控）'!#REF!</f>
        <v>#REF!</v>
      </c>
      <c r="L224" s="317">
        <f t="shared" si="30"/>
        <v>0</v>
      </c>
      <c r="M224" s="231">
        <f t="shared" si="32"/>
        <v>0</v>
      </c>
      <c r="N224" s="321" t="e">
        <f t="shared" si="31"/>
        <v>#REF!</v>
      </c>
      <c r="O224" s="320" t="e">
        <f t="shared" si="33"/>
        <v>#REF!</v>
      </c>
      <c r="P224" s="321"/>
      <c r="Q224" s="321"/>
      <c r="R224" s="321" t="e">
        <f>IF(AND(J224=0,C224&gt;=設定シート!E$85,C224&lt;=設定シート!G$85),1,0)</f>
        <v>#REF!</v>
      </c>
    </row>
    <row r="225" spans="1:18" ht="15" customHeight="1">
      <c r="B225" s="153">
        <v>9</v>
      </c>
      <c r="C225" s="153" t="e">
        <f>'報告書（事業主控）'!#REF!</f>
        <v>#REF!</v>
      </c>
      <c r="E225" s="153" t="e">
        <f>'報告書（事業主控）'!#REF!</f>
        <v>#REF!</v>
      </c>
      <c r="F225" s="153" t="e">
        <f>'報告書（事業主控）'!#REF!</f>
        <v>#REF!</v>
      </c>
      <c r="G225" s="231" t="str">
        <f>IF(ISERROR(VLOOKUP(E225,労務比率,'報告書（事業主控）'!#REF!,FALSE)),"",VLOOKUP(E225,労務比率,'報告書（事業主控）'!#REF!,FALSE))</f>
        <v/>
      </c>
      <c r="H225" s="231" t="str">
        <f>IF(ISERROR(VLOOKUP(E225,労務比率,'報告書（事業主控）'!#REF!+1,FALSE)),"",VLOOKUP(E225,労務比率,'報告書（事業主控）'!#REF!+1,FALSE))</f>
        <v/>
      </c>
      <c r="I225" s="153" t="e">
        <f>'報告書（事業主控）'!#REF!</f>
        <v>#REF!</v>
      </c>
      <c r="J225" s="153" t="e">
        <f>'報告書（事業主控）'!#REF!</f>
        <v>#REF!</v>
      </c>
      <c r="K225" s="153" t="e">
        <f>'報告書（事業主控）'!#REF!</f>
        <v>#REF!</v>
      </c>
      <c r="L225" s="317">
        <f t="shared" si="30"/>
        <v>0</v>
      </c>
      <c r="M225" s="231">
        <f t="shared" si="32"/>
        <v>0</v>
      </c>
      <c r="N225" s="321" t="e">
        <f t="shared" si="31"/>
        <v>#REF!</v>
      </c>
      <c r="O225" s="320" t="e">
        <f t="shared" si="33"/>
        <v>#REF!</v>
      </c>
      <c r="P225" s="321"/>
      <c r="Q225" s="321"/>
      <c r="R225" s="321" t="e">
        <f>IF(AND(J225=0,C225&gt;=設定シート!E$85,C225&lt;=設定シート!G$85),1,0)</f>
        <v>#REF!</v>
      </c>
    </row>
    <row r="226" spans="1:18" ht="15" customHeight="1">
      <c r="A226" s="153">
        <v>21</v>
      </c>
      <c r="B226" s="153">
        <v>1</v>
      </c>
      <c r="C226" s="153" t="e">
        <f>'報告書（事業主控）'!#REF!</f>
        <v>#REF!</v>
      </c>
      <c r="E226" s="153" t="e">
        <f>'報告書（事業主控）'!#REF!</f>
        <v>#REF!</v>
      </c>
      <c r="F226" s="153" t="e">
        <f>'報告書（事業主控）'!#REF!</f>
        <v>#REF!</v>
      </c>
      <c r="G226" s="231" t="str">
        <f>IF(ISERROR(VLOOKUP(E226,労務比率,'報告書（事業主控）'!#REF!,FALSE)),"",VLOOKUP(E226,労務比率,'報告書（事業主控）'!#REF!,FALSE))</f>
        <v/>
      </c>
      <c r="H226" s="231" t="str">
        <f>IF(ISERROR(VLOOKUP(E226,労務比率,'報告書（事業主控）'!#REF!+1,FALSE)),"",VLOOKUP(E226,労務比率,'報告書（事業主控）'!#REF!+1,FALSE))</f>
        <v/>
      </c>
      <c r="I226" s="153" t="e">
        <f>'報告書（事業主控）'!#REF!</f>
        <v>#REF!</v>
      </c>
      <c r="J226" s="153" t="e">
        <f>'報告書（事業主控）'!#REF!</f>
        <v>#REF!</v>
      </c>
      <c r="K226" s="153" t="e">
        <f>'報告書（事業主控）'!#REF!</f>
        <v>#REF!</v>
      </c>
      <c r="L226" s="317">
        <f t="shared" si="30"/>
        <v>0</v>
      </c>
      <c r="M226" s="231">
        <f t="shared" si="32"/>
        <v>0</v>
      </c>
      <c r="N226" s="321" t="e">
        <f t="shared" si="31"/>
        <v>#REF!</v>
      </c>
      <c r="O226" s="320" t="e">
        <f t="shared" si="33"/>
        <v>#REF!</v>
      </c>
      <c r="P226" s="321">
        <f>INT(SUMIF(O226:O234,0,I226:I234)*105/108)</f>
        <v>0</v>
      </c>
      <c r="Q226" s="324">
        <f>INT(P226*IF(COUNTIF(R226:R234,1)=0,0,SUMIF(R226:R234,1,G226:G234)/COUNTIF(R226:R234,1))/100)</f>
        <v>0</v>
      </c>
      <c r="R226" s="321" t="e">
        <f>IF(AND(J226=0,C226&gt;=設定シート!E$85,C226&lt;=設定シート!G$85),1,0)</f>
        <v>#REF!</v>
      </c>
    </row>
    <row r="227" spans="1:18" ht="15" customHeight="1">
      <c r="B227" s="153">
        <v>2</v>
      </c>
      <c r="C227" s="153" t="e">
        <f>'報告書（事業主控）'!#REF!</f>
        <v>#REF!</v>
      </c>
      <c r="E227" s="153" t="e">
        <f>'報告書（事業主控）'!#REF!</f>
        <v>#REF!</v>
      </c>
      <c r="F227" s="153" t="e">
        <f>'報告書（事業主控）'!#REF!</f>
        <v>#REF!</v>
      </c>
      <c r="G227" s="231" t="str">
        <f>IF(ISERROR(VLOOKUP(E227,労務比率,'報告書（事業主控）'!#REF!,FALSE)),"",VLOOKUP(E227,労務比率,'報告書（事業主控）'!#REF!,FALSE))</f>
        <v/>
      </c>
      <c r="H227" s="231" t="str">
        <f>IF(ISERROR(VLOOKUP(E227,労務比率,'報告書（事業主控）'!#REF!+1,FALSE)),"",VLOOKUP(E227,労務比率,'報告書（事業主控）'!#REF!+1,FALSE))</f>
        <v/>
      </c>
      <c r="I227" s="153" t="e">
        <f>'報告書（事業主控）'!#REF!</f>
        <v>#REF!</v>
      </c>
      <c r="J227" s="153" t="e">
        <f>'報告書（事業主控）'!#REF!</f>
        <v>#REF!</v>
      </c>
      <c r="K227" s="153" t="e">
        <f>'報告書（事業主控）'!#REF!</f>
        <v>#REF!</v>
      </c>
      <c r="L227" s="317">
        <f t="shared" si="30"/>
        <v>0</v>
      </c>
      <c r="M227" s="231">
        <f t="shared" si="32"/>
        <v>0</v>
      </c>
      <c r="N227" s="321" t="e">
        <f t="shared" si="31"/>
        <v>#REF!</v>
      </c>
      <c r="O227" s="320" t="e">
        <f t="shared" si="33"/>
        <v>#REF!</v>
      </c>
      <c r="P227" s="321"/>
      <c r="Q227" s="321"/>
      <c r="R227" s="321" t="e">
        <f>IF(AND(J227=0,C227&gt;=設定シート!E$85,C227&lt;=設定シート!G$85),1,0)</f>
        <v>#REF!</v>
      </c>
    </row>
    <row r="228" spans="1:18" ht="15" customHeight="1">
      <c r="B228" s="153">
        <v>3</v>
      </c>
      <c r="C228" s="153" t="e">
        <f>'報告書（事業主控）'!#REF!</f>
        <v>#REF!</v>
      </c>
      <c r="E228" s="153" t="e">
        <f>'報告書（事業主控）'!#REF!</f>
        <v>#REF!</v>
      </c>
      <c r="F228" s="153" t="e">
        <f>'報告書（事業主控）'!#REF!</f>
        <v>#REF!</v>
      </c>
      <c r="G228" s="231" t="str">
        <f>IF(ISERROR(VLOOKUP(E228,労務比率,'報告書（事業主控）'!#REF!,FALSE)),"",VLOOKUP(E228,労務比率,'報告書（事業主控）'!#REF!,FALSE))</f>
        <v/>
      </c>
      <c r="H228" s="231" t="str">
        <f>IF(ISERROR(VLOOKUP(E228,労務比率,'報告書（事業主控）'!#REF!+1,FALSE)),"",VLOOKUP(E228,労務比率,'報告書（事業主控）'!#REF!+1,FALSE))</f>
        <v/>
      </c>
      <c r="I228" s="153" t="e">
        <f>'報告書（事業主控）'!#REF!</f>
        <v>#REF!</v>
      </c>
      <c r="J228" s="153" t="e">
        <f>'報告書（事業主控）'!#REF!</f>
        <v>#REF!</v>
      </c>
      <c r="K228" s="153" t="e">
        <f>'報告書（事業主控）'!#REF!</f>
        <v>#REF!</v>
      </c>
      <c r="L228" s="317">
        <f t="shared" si="30"/>
        <v>0</v>
      </c>
      <c r="M228" s="231">
        <f t="shared" si="32"/>
        <v>0</v>
      </c>
      <c r="N228" s="321" t="e">
        <f t="shared" si="31"/>
        <v>#REF!</v>
      </c>
      <c r="O228" s="320" t="e">
        <f t="shared" si="33"/>
        <v>#REF!</v>
      </c>
      <c r="P228" s="321"/>
      <c r="Q228" s="321"/>
      <c r="R228" s="321" t="e">
        <f>IF(AND(J228=0,C228&gt;=設定シート!E$85,C228&lt;=設定シート!G$85),1,0)</f>
        <v>#REF!</v>
      </c>
    </row>
    <row r="229" spans="1:18" ht="15" customHeight="1">
      <c r="B229" s="153">
        <v>4</v>
      </c>
      <c r="C229" s="153" t="e">
        <f>'報告書（事業主控）'!#REF!</f>
        <v>#REF!</v>
      </c>
      <c r="E229" s="153" t="e">
        <f>'報告書（事業主控）'!#REF!</f>
        <v>#REF!</v>
      </c>
      <c r="F229" s="153" t="e">
        <f>'報告書（事業主控）'!#REF!</f>
        <v>#REF!</v>
      </c>
      <c r="G229" s="231" t="str">
        <f>IF(ISERROR(VLOOKUP(E229,労務比率,'報告書（事業主控）'!#REF!,FALSE)),"",VLOOKUP(E229,労務比率,'報告書（事業主控）'!#REF!,FALSE))</f>
        <v/>
      </c>
      <c r="H229" s="231" t="str">
        <f>IF(ISERROR(VLOOKUP(E229,労務比率,'報告書（事業主控）'!#REF!+1,FALSE)),"",VLOOKUP(E229,労務比率,'報告書（事業主控）'!#REF!+1,FALSE))</f>
        <v/>
      </c>
      <c r="I229" s="153" t="e">
        <f>'報告書（事業主控）'!#REF!</f>
        <v>#REF!</v>
      </c>
      <c r="J229" s="153" t="e">
        <f>'報告書（事業主控）'!#REF!</f>
        <v>#REF!</v>
      </c>
      <c r="K229" s="153" t="e">
        <f>'報告書（事業主控）'!#REF!</f>
        <v>#REF!</v>
      </c>
      <c r="L229" s="317">
        <f t="shared" si="30"/>
        <v>0</v>
      </c>
      <c r="M229" s="231">
        <f t="shared" si="32"/>
        <v>0</v>
      </c>
      <c r="N229" s="321" t="e">
        <f t="shared" si="31"/>
        <v>#REF!</v>
      </c>
      <c r="O229" s="320" t="e">
        <f t="shared" si="33"/>
        <v>#REF!</v>
      </c>
      <c r="P229" s="321"/>
      <c r="Q229" s="321"/>
      <c r="R229" s="321" t="e">
        <f>IF(AND(J229=0,C229&gt;=設定シート!E$85,C229&lt;=設定シート!G$85),1,0)</f>
        <v>#REF!</v>
      </c>
    </row>
    <row r="230" spans="1:18" ht="15" customHeight="1">
      <c r="B230" s="153">
        <v>5</v>
      </c>
      <c r="C230" s="153" t="e">
        <f>'報告書（事業主控）'!#REF!</f>
        <v>#REF!</v>
      </c>
      <c r="E230" s="153" t="e">
        <f>'報告書（事業主控）'!#REF!</f>
        <v>#REF!</v>
      </c>
      <c r="F230" s="153" t="e">
        <f>'報告書（事業主控）'!#REF!</f>
        <v>#REF!</v>
      </c>
      <c r="G230" s="231" t="str">
        <f>IF(ISERROR(VLOOKUP(E230,労務比率,'報告書（事業主控）'!#REF!,FALSE)),"",VLOOKUP(E230,労務比率,'報告書（事業主控）'!#REF!,FALSE))</f>
        <v/>
      </c>
      <c r="H230" s="231" t="str">
        <f>IF(ISERROR(VLOOKUP(E230,労務比率,'報告書（事業主控）'!#REF!+1,FALSE)),"",VLOOKUP(E230,労務比率,'報告書（事業主控）'!#REF!+1,FALSE))</f>
        <v/>
      </c>
      <c r="I230" s="153" t="e">
        <f>'報告書（事業主控）'!#REF!</f>
        <v>#REF!</v>
      </c>
      <c r="J230" s="153" t="e">
        <f>'報告書（事業主控）'!#REF!</f>
        <v>#REF!</v>
      </c>
      <c r="K230" s="153" t="e">
        <f>'報告書（事業主控）'!#REF!</f>
        <v>#REF!</v>
      </c>
      <c r="L230" s="317">
        <f t="shared" si="30"/>
        <v>0</v>
      </c>
      <c r="M230" s="231">
        <f t="shared" si="32"/>
        <v>0</v>
      </c>
      <c r="N230" s="321" t="e">
        <f t="shared" si="31"/>
        <v>#REF!</v>
      </c>
      <c r="O230" s="320" t="e">
        <f t="shared" si="33"/>
        <v>#REF!</v>
      </c>
      <c r="P230" s="321"/>
      <c r="Q230" s="321"/>
      <c r="R230" s="321" t="e">
        <f>IF(AND(J230=0,C230&gt;=設定シート!E$85,C230&lt;=設定シート!G$85),1,0)</f>
        <v>#REF!</v>
      </c>
    </row>
    <row r="231" spans="1:18" ht="15" customHeight="1">
      <c r="B231" s="153">
        <v>6</v>
      </c>
      <c r="C231" s="153" t="e">
        <f>'報告書（事業主控）'!#REF!</f>
        <v>#REF!</v>
      </c>
      <c r="E231" s="153" t="e">
        <f>'報告書（事業主控）'!#REF!</f>
        <v>#REF!</v>
      </c>
      <c r="F231" s="153" t="e">
        <f>'報告書（事業主控）'!#REF!</f>
        <v>#REF!</v>
      </c>
      <c r="G231" s="231" t="str">
        <f>IF(ISERROR(VLOOKUP(E231,労務比率,'報告書（事業主控）'!#REF!,FALSE)),"",VLOOKUP(E231,労務比率,'報告書（事業主控）'!#REF!,FALSE))</f>
        <v/>
      </c>
      <c r="H231" s="231" t="str">
        <f>IF(ISERROR(VLOOKUP(E231,労務比率,'報告書（事業主控）'!#REF!+1,FALSE)),"",VLOOKUP(E231,労務比率,'報告書（事業主控）'!#REF!+1,FALSE))</f>
        <v/>
      </c>
      <c r="I231" s="153" t="e">
        <f>'報告書（事業主控）'!#REF!</f>
        <v>#REF!</v>
      </c>
      <c r="J231" s="153" t="e">
        <f>'報告書（事業主控）'!#REF!</f>
        <v>#REF!</v>
      </c>
      <c r="K231" s="153" t="e">
        <f>'報告書（事業主控）'!#REF!</f>
        <v>#REF!</v>
      </c>
      <c r="L231" s="317">
        <f t="shared" si="30"/>
        <v>0</v>
      </c>
      <c r="M231" s="231">
        <f t="shared" si="32"/>
        <v>0</v>
      </c>
      <c r="N231" s="321" t="e">
        <f t="shared" si="31"/>
        <v>#REF!</v>
      </c>
      <c r="O231" s="320" t="e">
        <f t="shared" si="33"/>
        <v>#REF!</v>
      </c>
      <c r="P231" s="321"/>
      <c r="Q231" s="321"/>
      <c r="R231" s="321" t="e">
        <f>IF(AND(J231=0,C231&gt;=設定シート!E$85,C231&lt;=設定シート!G$85),1,0)</f>
        <v>#REF!</v>
      </c>
    </row>
    <row r="232" spans="1:18" ht="15" customHeight="1">
      <c r="B232" s="153">
        <v>7</v>
      </c>
      <c r="C232" s="153" t="e">
        <f>'報告書（事業主控）'!#REF!</f>
        <v>#REF!</v>
      </c>
      <c r="E232" s="153" t="e">
        <f>'報告書（事業主控）'!#REF!</f>
        <v>#REF!</v>
      </c>
      <c r="F232" s="153" t="e">
        <f>'報告書（事業主控）'!#REF!</f>
        <v>#REF!</v>
      </c>
      <c r="G232" s="231" t="str">
        <f>IF(ISERROR(VLOOKUP(E232,労務比率,'報告書（事業主控）'!#REF!,FALSE)),"",VLOOKUP(E232,労務比率,'報告書（事業主控）'!#REF!,FALSE))</f>
        <v/>
      </c>
      <c r="H232" s="231" t="str">
        <f>IF(ISERROR(VLOOKUP(E232,労務比率,'報告書（事業主控）'!#REF!+1,FALSE)),"",VLOOKUP(E232,労務比率,'報告書（事業主控）'!#REF!+1,FALSE))</f>
        <v/>
      </c>
      <c r="I232" s="153" t="e">
        <f>'報告書（事業主控）'!#REF!</f>
        <v>#REF!</v>
      </c>
      <c r="J232" s="153" t="e">
        <f>'報告書（事業主控）'!#REF!</f>
        <v>#REF!</v>
      </c>
      <c r="K232" s="153" t="e">
        <f>'報告書（事業主控）'!#REF!</f>
        <v>#REF!</v>
      </c>
      <c r="L232" s="317">
        <f t="shared" si="30"/>
        <v>0</v>
      </c>
      <c r="M232" s="231">
        <f t="shared" si="32"/>
        <v>0</v>
      </c>
      <c r="N232" s="321" t="e">
        <f t="shared" si="31"/>
        <v>#REF!</v>
      </c>
      <c r="O232" s="320" t="e">
        <f t="shared" si="33"/>
        <v>#REF!</v>
      </c>
      <c r="P232" s="321"/>
      <c r="Q232" s="321"/>
      <c r="R232" s="321" t="e">
        <f>IF(AND(J232=0,C232&gt;=設定シート!E$85,C232&lt;=設定シート!G$85),1,0)</f>
        <v>#REF!</v>
      </c>
    </row>
    <row r="233" spans="1:18" ht="15" customHeight="1">
      <c r="B233" s="153">
        <v>8</v>
      </c>
      <c r="C233" s="153" t="e">
        <f>'報告書（事業主控）'!#REF!</f>
        <v>#REF!</v>
      </c>
      <c r="E233" s="153" t="e">
        <f>'報告書（事業主控）'!#REF!</f>
        <v>#REF!</v>
      </c>
      <c r="F233" s="153" t="e">
        <f>'報告書（事業主控）'!#REF!</f>
        <v>#REF!</v>
      </c>
      <c r="G233" s="231" t="str">
        <f>IF(ISERROR(VLOOKUP(E233,労務比率,'報告書（事業主控）'!#REF!,FALSE)),"",VLOOKUP(E233,労務比率,'報告書（事業主控）'!#REF!,FALSE))</f>
        <v/>
      </c>
      <c r="H233" s="231" t="str">
        <f>IF(ISERROR(VLOOKUP(E233,労務比率,'報告書（事業主控）'!#REF!+1,FALSE)),"",VLOOKUP(E233,労務比率,'報告書（事業主控）'!#REF!+1,FALSE))</f>
        <v/>
      </c>
      <c r="I233" s="153" t="e">
        <f>'報告書（事業主控）'!#REF!</f>
        <v>#REF!</v>
      </c>
      <c r="J233" s="153" t="e">
        <f>'報告書（事業主控）'!#REF!</f>
        <v>#REF!</v>
      </c>
      <c r="K233" s="153" t="e">
        <f>'報告書（事業主控）'!#REF!</f>
        <v>#REF!</v>
      </c>
      <c r="L233" s="317">
        <f t="shared" si="30"/>
        <v>0</v>
      </c>
      <c r="M233" s="231">
        <f t="shared" si="32"/>
        <v>0</v>
      </c>
      <c r="N233" s="321" t="e">
        <f t="shared" si="31"/>
        <v>#REF!</v>
      </c>
      <c r="O233" s="320" t="e">
        <f t="shared" si="33"/>
        <v>#REF!</v>
      </c>
      <c r="P233" s="321"/>
      <c r="Q233" s="321"/>
      <c r="R233" s="321" t="e">
        <f>IF(AND(J233=0,C233&gt;=設定シート!E$85,C233&lt;=設定シート!G$85),1,0)</f>
        <v>#REF!</v>
      </c>
    </row>
    <row r="234" spans="1:18" ht="15" customHeight="1">
      <c r="B234" s="153">
        <v>9</v>
      </c>
      <c r="C234" s="153" t="e">
        <f>'報告書（事業主控）'!#REF!</f>
        <v>#REF!</v>
      </c>
      <c r="E234" s="153" t="e">
        <f>'報告書（事業主控）'!#REF!</f>
        <v>#REF!</v>
      </c>
      <c r="F234" s="153" t="e">
        <f>'報告書（事業主控）'!#REF!</f>
        <v>#REF!</v>
      </c>
      <c r="G234" s="231" t="str">
        <f>IF(ISERROR(VLOOKUP(E234,労務比率,'報告書（事業主控）'!#REF!,FALSE)),"",VLOOKUP(E234,労務比率,'報告書（事業主控）'!#REF!,FALSE))</f>
        <v/>
      </c>
      <c r="H234" s="231" t="str">
        <f>IF(ISERROR(VLOOKUP(E234,労務比率,'報告書（事業主控）'!#REF!+1,FALSE)),"",VLOOKUP(E234,労務比率,'報告書（事業主控）'!#REF!+1,FALSE))</f>
        <v/>
      </c>
      <c r="I234" s="153" t="e">
        <f>'報告書（事業主控）'!#REF!</f>
        <v>#REF!</v>
      </c>
      <c r="J234" s="153" t="e">
        <f>'報告書（事業主控）'!#REF!</f>
        <v>#REF!</v>
      </c>
      <c r="K234" s="153" t="e">
        <f>'報告書（事業主控）'!#REF!</f>
        <v>#REF!</v>
      </c>
      <c r="L234" s="317">
        <f t="shared" si="30"/>
        <v>0</v>
      </c>
      <c r="M234" s="231">
        <f t="shared" si="32"/>
        <v>0</v>
      </c>
      <c r="N234" s="321" t="e">
        <f t="shared" si="31"/>
        <v>#REF!</v>
      </c>
      <c r="O234" s="320" t="e">
        <f t="shared" si="33"/>
        <v>#REF!</v>
      </c>
      <c r="P234" s="321"/>
      <c r="Q234" s="321"/>
      <c r="R234" s="321" t="e">
        <f>IF(AND(J234=0,C234&gt;=設定シート!E$85,C234&lt;=設定シート!G$85),1,0)</f>
        <v>#REF!</v>
      </c>
    </row>
    <row r="235" spans="1:18" ht="15" customHeight="1">
      <c r="A235" s="153">
        <v>22</v>
      </c>
      <c r="B235" s="153">
        <v>1</v>
      </c>
      <c r="C235" s="153" t="e">
        <f>'報告書（事業主控）'!#REF!</f>
        <v>#REF!</v>
      </c>
      <c r="E235" s="153" t="e">
        <f>'報告書（事業主控）'!#REF!</f>
        <v>#REF!</v>
      </c>
      <c r="F235" s="153" t="e">
        <f>'報告書（事業主控）'!#REF!</f>
        <v>#REF!</v>
      </c>
      <c r="G235" s="231" t="str">
        <f>IF(ISERROR(VLOOKUP(E235,労務比率,'報告書（事業主控）'!#REF!,FALSE)),"",VLOOKUP(E235,労務比率,'報告書（事業主控）'!#REF!,FALSE))</f>
        <v/>
      </c>
      <c r="H235" s="231" t="str">
        <f>IF(ISERROR(VLOOKUP(E235,労務比率,'報告書（事業主控）'!#REF!+1,FALSE)),"",VLOOKUP(E235,労務比率,'報告書（事業主控）'!#REF!+1,FALSE))</f>
        <v/>
      </c>
      <c r="I235" s="153" t="e">
        <f>'報告書（事業主控）'!#REF!</f>
        <v>#REF!</v>
      </c>
      <c r="J235" s="153" t="e">
        <f>'報告書（事業主控）'!#REF!</f>
        <v>#REF!</v>
      </c>
      <c r="K235" s="153" t="e">
        <f>'報告書（事業主控）'!#REF!</f>
        <v>#REF!</v>
      </c>
      <c r="L235" s="317">
        <f t="shared" si="30"/>
        <v>0</v>
      </c>
      <c r="M235" s="231">
        <f t="shared" si="32"/>
        <v>0</v>
      </c>
      <c r="N235" s="321" t="e">
        <f t="shared" si="31"/>
        <v>#REF!</v>
      </c>
      <c r="O235" s="320" t="e">
        <f t="shared" si="33"/>
        <v>#REF!</v>
      </c>
      <c r="P235" s="321">
        <f>INT(SUMIF(O235:O243,0,I235:I243)*105/108)</f>
        <v>0</v>
      </c>
      <c r="Q235" s="324">
        <f>INT(P235*IF(COUNTIF(R235:R243,1)=0,0,SUMIF(R235:R243,1,G235:G243)/COUNTIF(R235:R243,1))/100)</f>
        <v>0</v>
      </c>
      <c r="R235" s="321" t="e">
        <f>IF(AND(J235=0,C235&gt;=設定シート!E$85,C235&lt;=設定シート!G$85),1,0)</f>
        <v>#REF!</v>
      </c>
    </row>
    <row r="236" spans="1:18" ht="15" customHeight="1">
      <c r="B236" s="153">
        <v>2</v>
      </c>
      <c r="C236" s="153" t="e">
        <f>'報告書（事業主控）'!#REF!</f>
        <v>#REF!</v>
      </c>
      <c r="E236" s="153" t="e">
        <f>'報告書（事業主控）'!#REF!</f>
        <v>#REF!</v>
      </c>
      <c r="F236" s="153" t="e">
        <f>'報告書（事業主控）'!#REF!</f>
        <v>#REF!</v>
      </c>
      <c r="G236" s="231" t="str">
        <f>IF(ISERROR(VLOOKUP(E236,労務比率,'報告書（事業主控）'!#REF!,FALSE)),"",VLOOKUP(E236,労務比率,'報告書（事業主控）'!#REF!,FALSE))</f>
        <v/>
      </c>
      <c r="H236" s="231" t="str">
        <f>IF(ISERROR(VLOOKUP(E236,労務比率,'報告書（事業主控）'!#REF!+1,FALSE)),"",VLOOKUP(E236,労務比率,'報告書（事業主控）'!#REF!+1,FALSE))</f>
        <v/>
      </c>
      <c r="I236" s="153" t="e">
        <f>'報告書（事業主控）'!#REF!</f>
        <v>#REF!</v>
      </c>
      <c r="J236" s="153" t="e">
        <f>'報告書（事業主控）'!#REF!</f>
        <v>#REF!</v>
      </c>
      <c r="K236" s="153" t="e">
        <f>'報告書（事業主控）'!#REF!</f>
        <v>#REF!</v>
      </c>
      <c r="L236" s="317">
        <f t="shared" si="30"/>
        <v>0</v>
      </c>
      <c r="M236" s="231">
        <f t="shared" si="32"/>
        <v>0</v>
      </c>
      <c r="N236" s="321" t="e">
        <f t="shared" si="31"/>
        <v>#REF!</v>
      </c>
      <c r="O236" s="320" t="e">
        <f t="shared" si="33"/>
        <v>#REF!</v>
      </c>
      <c r="P236" s="321"/>
      <c r="Q236" s="321"/>
      <c r="R236" s="321" t="e">
        <f>IF(AND(J236=0,C236&gt;=設定シート!E$85,C236&lt;=設定シート!G$85),1,0)</f>
        <v>#REF!</v>
      </c>
    </row>
    <row r="237" spans="1:18" ht="15" customHeight="1">
      <c r="B237" s="153">
        <v>3</v>
      </c>
      <c r="C237" s="153" t="e">
        <f>'報告書（事業主控）'!#REF!</f>
        <v>#REF!</v>
      </c>
      <c r="E237" s="153" t="e">
        <f>'報告書（事業主控）'!#REF!</f>
        <v>#REF!</v>
      </c>
      <c r="F237" s="153" t="e">
        <f>'報告書（事業主控）'!#REF!</f>
        <v>#REF!</v>
      </c>
      <c r="G237" s="231" t="str">
        <f>IF(ISERROR(VLOOKUP(E237,労務比率,'報告書（事業主控）'!#REF!,FALSE)),"",VLOOKUP(E237,労務比率,'報告書（事業主控）'!#REF!,FALSE))</f>
        <v/>
      </c>
      <c r="H237" s="231" t="str">
        <f>IF(ISERROR(VLOOKUP(E237,労務比率,'報告書（事業主控）'!#REF!+1,FALSE)),"",VLOOKUP(E237,労務比率,'報告書（事業主控）'!#REF!+1,FALSE))</f>
        <v/>
      </c>
      <c r="I237" s="153" t="e">
        <f>'報告書（事業主控）'!#REF!</f>
        <v>#REF!</v>
      </c>
      <c r="J237" s="153" t="e">
        <f>'報告書（事業主控）'!#REF!</f>
        <v>#REF!</v>
      </c>
      <c r="K237" s="153" t="e">
        <f>'報告書（事業主控）'!#REF!</f>
        <v>#REF!</v>
      </c>
      <c r="L237" s="317">
        <f t="shared" si="30"/>
        <v>0</v>
      </c>
      <c r="M237" s="231">
        <f t="shared" si="32"/>
        <v>0</v>
      </c>
      <c r="N237" s="321" t="e">
        <f t="shared" si="31"/>
        <v>#REF!</v>
      </c>
      <c r="O237" s="320" t="e">
        <f t="shared" si="33"/>
        <v>#REF!</v>
      </c>
      <c r="P237" s="321"/>
      <c r="Q237" s="321"/>
      <c r="R237" s="321" t="e">
        <f>IF(AND(J237=0,C237&gt;=設定シート!E$85,C237&lt;=設定シート!G$85),1,0)</f>
        <v>#REF!</v>
      </c>
    </row>
    <row r="238" spans="1:18" ht="15" customHeight="1">
      <c r="B238" s="153">
        <v>4</v>
      </c>
      <c r="C238" s="153" t="e">
        <f>'報告書（事業主控）'!#REF!</f>
        <v>#REF!</v>
      </c>
      <c r="E238" s="153" t="e">
        <f>'報告書（事業主控）'!#REF!</f>
        <v>#REF!</v>
      </c>
      <c r="F238" s="153" t="e">
        <f>'報告書（事業主控）'!#REF!</f>
        <v>#REF!</v>
      </c>
      <c r="G238" s="231" t="str">
        <f>IF(ISERROR(VLOOKUP(E238,労務比率,'報告書（事業主控）'!#REF!,FALSE)),"",VLOOKUP(E238,労務比率,'報告書（事業主控）'!#REF!,FALSE))</f>
        <v/>
      </c>
      <c r="H238" s="231" t="str">
        <f>IF(ISERROR(VLOOKUP(E238,労務比率,'報告書（事業主控）'!#REF!+1,FALSE)),"",VLOOKUP(E238,労務比率,'報告書（事業主控）'!#REF!+1,FALSE))</f>
        <v/>
      </c>
      <c r="I238" s="153" t="e">
        <f>'報告書（事業主控）'!#REF!</f>
        <v>#REF!</v>
      </c>
      <c r="J238" s="153" t="e">
        <f>'報告書（事業主控）'!#REF!</f>
        <v>#REF!</v>
      </c>
      <c r="K238" s="153" t="e">
        <f>'報告書（事業主控）'!#REF!</f>
        <v>#REF!</v>
      </c>
      <c r="L238" s="317">
        <f t="shared" si="30"/>
        <v>0</v>
      </c>
      <c r="M238" s="231">
        <f t="shared" si="32"/>
        <v>0</v>
      </c>
      <c r="N238" s="321" t="e">
        <f t="shared" si="31"/>
        <v>#REF!</v>
      </c>
      <c r="O238" s="320" t="e">
        <f t="shared" si="33"/>
        <v>#REF!</v>
      </c>
      <c r="P238" s="321"/>
      <c r="Q238" s="321"/>
      <c r="R238" s="321" t="e">
        <f>IF(AND(J238=0,C238&gt;=設定シート!E$85,C238&lt;=設定シート!G$85),1,0)</f>
        <v>#REF!</v>
      </c>
    </row>
    <row r="239" spans="1:18" ht="15" customHeight="1">
      <c r="B239" s="153">
        <v>5</v>
      </c>
      <c r="C239" s="153" t="e">
        <f>'報告書（事業主控）'!#REF!</f>
        <v>#REF!</v>
      </c>
      <c r="E239" s="153" t="e">
        <f>'報告書（事業主控）'!#REF!</f>
        <v>#REF!</v>
      </c>
      <c r="F239" s="153" t="e">
        <f>'報告書（事業主控）'!#REF!</f>
        <v>#REF!</v>
      </c>
      <c r="G239" s="231" t="str">
        <f>IF(ISERROR(VLOOKUP(E239,労務比率,'報告書（事業主控）'!#REF!,FALSE)),"",VLOOKUP(E239,労務比率,'報告書（事業主控）'!#REF!,FALSE))</f>
        <v/>
      </c>
      <c r="H239" s="231" t="str">
        <f>IF(ISERROR(VLOOKUP(E239,労務比率,'報告書（事業主控）'!#REF!+1,FALSE)),"",VLOOKUP(E239,労務比率,'報告書（事業主控）'!#REF!+1,FALSE))</f>
        <v/>
      </c>
      <c r="I239" s="153" t="e">
        <f>'報告書（事業主控）'!#REF!</f>
        <v>#REF!</v>
      </c>
      <c r="J239" s="153" t="e">
        <f>'報告書（事業主控）'!#REF!</f>
        <v>#REF!</v>
      </c>
      <c r="K239" s="153" t="e">
        <f>'報告書（事業主控）'!#REF!</f>
        <v>#REF!</v>
      </c>
      <c r="L239" s="317">
        <f t="shared" si="30"/>
        <v>0</v>
      </c>
      <c r="M239" s="231">
        <f t="shared" si="32"/>
        <v>0</v>
      </c>
      <c r="N239" s="321" t="e">
        <f t="shared" si="31"/>
        <v>#REF!</v>
      </c>
      <c r="O239" s="320" t="e">
        <f t="shared" si="33"/>
        <v>#REF!</v>
      </c>
      <c r="P239" s="321"/>
      <c r="Q239" s="321"/>
      <c r="R239" s="321" t="e">
        <f>IF(AND(J239=0,C239&gt;=設定シート!E$85,C239&lt;=設定シート!G$85),1,0)</f>
        <v>#REF!</v>
      </c>
    </row>
    <row r="240" spans="1:18" ht="15" customHeight="1">
      <c r="B240" s="153">
        <v>6</v>
      </c>
      <c r="C240" s="153" t="e">
        <f>'報告書（事業主控）'!#REF!</f>
        <v>#REF!</v>
      </c>
      <c r="E240" s="153" t="e">
        <f>'報告書（事業主控）'!#REF!</f>
        <v>#REF!</v>
      </c>
      <c r="F240" s="153" t="e">
        <f>'報告書（事業主控）'!#REF!</f>
        <v>#REF!</v>
      </c>
      <c r="G240" s="231" t="str">
        <f>IF(ISERROR(VLOOKUP(E240,労務比率,'報告書（事業主控）'!#REF!,FALSE)),"",VLOOKUP(E240,労務比率,'報告書（事業主控）'!#REF!,FALSE))</f>
        <v/>
      </c>
      <c r="H240" s="231" t="str">
        <f>IF(ISERROR(VLOOKUP(E240,労務比率,'報告書（事業主控）'!#REF!+1,FALSE)),"",VLOOKUP(E240,労務比率,'報告書（事業主控）'!#REF!+1,FALSE))</f>
        <v/>
      </c>
      <c r="I240" s="153" t="e">
        <f>'報告書（事業主控）'!#REF!</f>
        <v>#REF!</v>
      </c>
      <c r="J240" s="153" t="e">
        <f>'報告書（事業主控）'!#REF!</f>
        <v>#REF!</v>
      </c>
      <c r="K240" s="153" t="e">
        <f>'報告書（事業主控）'!#REF!</f>
        <v>#REF!</v>
      </c>
      <c r="L240" s="317">
        <f t="shared" si="30"/>
        <v>0</v>
      </c>
      <c r="M240" s="231">
        <f t="shared" si="32"/>
        <v>0</v>
      </c>
      <c r="N240" s="321" t="e">
        <f t="shared" si="31"/>
        <v>#REF!</v>
      </c>
      <c r="O240" s="320" t="e">
        <f t="shared" si="33"/>
        <v>#REF!</v>
      </c>
      <c r="P240" s="321"/>
      <c r="Q240" s="321"/>
      <c r="R240" s="321" t="e">
        <f>IF(AND(J240=0,C240&gt;=設定シート!E$85,C240&lt;=設定シート!G$85),1,0)</f>
        <v>#REF!</v>
      </c>
    </row>
    <row r="241" spans="1:18" ht="15" customHeight="1">
      <c r="B241" s="153">
        <v>7</v>
      </c>
      <c r="C241" s="153" t="e">
        <f>'報告書（事業主控）'!#REF!</f>
        <v>#REF!</v>
      </c>
      <c r="E241" s="153" t="e">
        <f>'報告書（事業主控）'!#REF!</f>
        <v>#REF!</v>
      </c>
      <c r="F241" s="153" t="e">
        <f>'報告書（事業主控）'!#REF!</f>
        <v>#REF!</v>
      </c>
      <c r="G241" s="231" t="str">
        <f>IF(ISERROR(VLOOKUP(E241,労務比率,'報告書（事業主控）'!#REF!,FALSE)),"",VLOOKUP(E241,労務比率,'報告書（事業主控）'!#REF!,FALSE))</f>
        <v/>
      </c>
      <c r="H241" s="231" t="str">
        <f>IF(ISERROR(VLOOKUP(E241,労務比率,'報告書（事業主控）'!#REF!+1,FALSE)),"",VLOOKUP(E241,労務比率,'報告書（事業主控）'!#REF!+1,FALSE))</f>
        <v/>
      </c>
      <c r="I241" s="153" t="e">
        <f>'報告書（事業主控）'!#REF!</f>
        <v>#REF!</v>
      </c>
      <c r="J241" s="153" t="e">
        <f>'報告書（事業主控）'!#REF!</f>
        <v>#REF!</v>
      </c>
      <c r="K241" s="153" t="e">
        <f>'報告書（事業主控）'!#REF!</f>
        <v>#REF!</v>
      </c>
      <c r="L241" s="317">
        <f t="shared" si="30"/>
        <v>0</v>
      </c>
      <c r="M241" s="231">
        <f t="shared" si="32"/>
        <v>0</v>
      </c>
      <c r="N241" s="321" t="e">
        <f t="shared" si="31"/>
        <v>#REF!</v>
      </c>
      <c r="O241" s="320" t="e">
        <f t="shared" si="33"/>
        <v>#REF!</v>
      </c>
      <c r="P241" s="321"/>
      <c r="Q241" s="321"/>
      <c r="R241" s="321" t="e">
        <f>IF(AND(J241=0,C241&gt;=設定シート!E$85,C241&lt;=設定シート!G$85),1,0)</f>
        <v>#REF!</v>
      </c>
    </row>
    <row r="242" spans="1:18" ht="15" customHeight="1">
      <c r="B242" s="153">
        <v>8</v>
      </c>
      <c r="C242" s="153" t="e">
        <f>'報告書（事業主控）'!#REF!</f>
        <v>#REF!</v>
      </c>
      <c r="E242" s="153" t="e">
        <f>'報告書（事業主控）'!#REF!</f>
        <v>#REF!</v>
      </c>
      <c r="F242" s="153" t="e">
        <f>'報告書（事業主控）'!#REF!</f>
        <v>#REF!</v>
      </c>
      <c r="G242" s="231" t="str">
        <f>IF(ISERROR(VLOOKUP(E242,労務比率,'報告書（事業主控）'!#REF!,FALSE)),"",VLOOKUP(E242,労務比率,'報告書（事業主控）'!#REF!,FALSE))</f>
        <v/>
      </c>
      <c r="H242" s="231" t="str">
        <f>IF(ISERROR(VLOOKUP(E242,労務比率,'報告書（事業主控）'!#REF!+1,FALSE)),"",VLOOKUP(E242,労務比率,'報告書（事業主控）'!#REF!+1,FALSE))</f>
        <v/>
      </c>
      <c r="I242" s="153" t="e">
        <f>'報告書（事業主控）'!#REF!</f>
        <v>#REF!</v>
      </c>
      <c r="J242" s="153" t="e">
        <f>'報告書（事業主控）'!#REF!</f>
        <v>#REF!</v>
      </c>
      <c r="K242" s="153" t="e">
        <f>'報告書（事業主控）'!#REF!</f>
        <v>#REF!</v>
      </c>
      <c r="L242" s="317">
        <f t="shared" si="30"/>
        <v>0</v>
      </c>
      <c r="M242" s="231">
        <f t="shared" si="32"/>
        <v>0</v>
      </c>
      <c r="N242" s="321" t="e">
        <f t="shared" si="31"/>
        <v>#REF!</v>
      </c>
      <c r="O242" s="320" t="e">
        <f t="shared" si="33"/>
        <v>#REF!</v>
      </c>
      <c r="P242" s="321"/>
      <c r="Q242" s="321"/>
      <c r="R242" s="321" t="e">
        <f>IF(AND(J242=0,C242&gt;=設定シート!E$85,C242&lt;=設定シート!G$85),1,0)</f>
        <v>#REF!</v>
      </c>
    </row>
    <row r="243" spans="1:18" ht="15" customHeight="1">
      <c r="B243" s="153">
        <v>9</v>
      </c>
      <c r="C243" s="153" t="e">
        <f>'報告書（事業主控）'!#REF!</f>
        <v>#REF!</v>
      </c>
      <c r="E243" s="153" t="e">
        <f>'報告書（事業主控）'!#REF!</f>
        <v>#REF!</v>
      </c>
      <c r="F243" s="153" t="e">
        <f>'報告書（事業主控）'!#REF!</f>
        <v>#REF!</v>
      </c>
      <c r="G243" s="231" t="str">
        <f>IF(ISERROR(VLOOKUP(E243,労務比率,'報告書（事業主控）'!#REF!,FALSE)),"",VLOOKUP(E243,労務比率,'報告書（事業主控）'!#REF!,FALSE))</f>
        <v/>
      </c>
      <c r="H243" s="231" t="str">
        <f>IF(ISERROR(VLOOKUP(E243,労務比率,'報告書（事業主控）'!#REF!+1,FALSE)),"",VLOOKUP(E243,労務比率,'報告書（事業主控）'!#REF!+1,FALSE))</f>
        <v/>
      </c>
      <c r="I243" s="153" t="e">
        <f>'報告書（事業主控）'!#REF!</f>
        <v>#REF!</v>
      </c>
      <c r="J243" s="153" t="e">
        <f>'報告書（事業主控）'!#REF!</f>
        <v>#REF!</v>
      </c>
      <c r="K243" s="153" t="e">
        <f>'報告書（事業主控）'!#REF!</f>
        <v>#REF!</v>
      </c>
      <c r="L243" s="317">
        <f t="shared" ref="L243:L307" si="34">IF(ISERROR(INT((ROUNDDOWN(I243*G243/100,0)+K243)/1000)),0,INT((ROUNDDOWN(I243*G243/100,0)+K243)/1000))</f>
        <v>0</v>
      </c>
      <c r="M243" s="231">
        <f t="shared" si="32"/>
        <v>0</v>
      </c>
      <c r="N243" s="321" t="e">
        <f t="shared" ref="N243:N306" si="35">IF(R243=1,0,I243)</f>
        <v>#REF!</v>
      </c>
      <c r="O243" s="320" t="e">
        <f t="shared" si="33"/>
        <v>#REF!</v>
      </c>
      <c r="P243" s="321"/>
      <c r="Q243" s="321"/>
      <c r="R243" s="321" t="e">
        <f>IF(AND(J243=0,C243&gt;=設定シート!E$85,C243&lt;=設定シート!G$85),1,0)</f>
        <v>#REF!</v>
      </c>
    </row>
    <row r="244" spans="1:18" ht="15" customHeight="1">
      <c r="A244" s="153">
        <v>23</v>
      </c>
      <c r="B244" s="153">
        <v>1</v>
      </c>
      <c r="C244" s="153" t="e">
        <f>'報告書（事業主控）'!#REF!</f>
        <v>#REF!</v>
      </c>
      <c r="E244" s="153" t="e">
        <f>'報告書（事業主控）'!#REF!</f>
        <v>#REF!</v>
      </c>
      <c r="F244" s="153" t="e">
        <f>'報告書（事業主控）'!#REF!</f>
        <v>#REF!</v>
      </c>
      <c r="G244" s="231" t="str">
        <f>IF(ISERROR(VLOOKUP(E244,労務比率,'報告書（事業主控）'!#REF!,FALSE)),"",VLOOKUP(E244,労務比率,'報告書（事業主控）'!#REF!,FALSE))</f>
        <v/>
      </c>
      <c r="H244" s="231" t="str">
        <f>IF(ISERROR(VLOOKUP(E244,労務比率,'報告書（事業主控）'!#REF!+1,FALSE)),"",VLOOKUP(E244,労務比率,'報告書（事業主控）'!#REF!+1,FALSE))</f>
        <v/>
      </c>
      <c r="I244" s="153" t="e">
        <f>'報告書（事業主控）'!#REF!</f>
        <v>#REF!</v>
      </c>
      <c r="J244" s="153" t="e">
        <f>'報告書（事業主控）'!#REF!</f>
        <v>#REF!</v>
      </c>
      <c r="K244" s="153" t="e">
        <f>'報告書（事業主控）'!#REF!</f>
        <v>#REF!</v>
      </c>
      <c r="L244" s="317">
        <f t="shared" si="34"/>
        <v>0</v>
      </c>
      <c r="M244" s="231">
        <f t="shared" si="32"/>
        <v>0</v>
      </c>
      <c r="N244" s="321" t="e">
        <f t="shared" si="35"/>
        <v>#REF!</v>
      </c>
      <c r="O244" s="320" t="e">
        <f t="shared" si="33"/>
        <v>#REF!</v>
      </c>
      <c r="P244" s="321">
        <f>INT(SUMIF(O244:O252,0,I244:I252)*105/108)</f>
        <v>0</v>
      </c>
      <c r="Q244" s="324">
        <f>INT(P244*IF(COUNTIF(R244:R252,1)=0,0,SUMIF(R244:R252,1,G244:G252)/COUNTIF(R244:R252,1))/100)</f>
        <v>0</v>
      </c>
      <c r="R244" s="321" t="e">
        <f>IF(AND(J244=0,C244&gt;=設定シート!E$85,C244&lt;=設定シート!G$85),1,0)</f>
        <v>#REF!</v>
      </c>
    </row>
    <row r="245" spans="1:18" ht="15" customHeight="1">
      <c r="B245" s="153">
        <v>2</v>
      </c>
      <c r="C245" s="153" t="e">
        <f>'報告書（事業主控）'!#REF!</f>
        <v>#REF!</v>
      </c>
      <c r="E245" s="153" t="e">
        <f>'報告書（事業主控）'!#REF!</f>
        <v>#REF!</v>
      </c>
      <c r="F245" s="153" t="e">
        <f>'報告書（事業主控）'!#REF!</f>
        <v>#REF!</v>
      </c>
      <c r="G245" s="231" t="str">
        <f>IF(ISERROR(VLOOKUP(E245,労務比率,'報告書（事業主控）'!#REF!,FALSE)),"",VLOOKUP(E245,労務比率,'報告書（事業主控）'!#REF!,FALSE))</f>
        <v/>
      </c>
      <c r="H245" s="231" t="str">
        <f>IF(ISERROR(VLOOKUP(E245,労務比率,'報告書（事業主控）'!#REF!+1,FALSE)),"",VLOOKUP(E245,労務比率,'報告書（事業主控）'!#REF!+1,FALSE))</f>
        <v/>
      </c>
      <c r="I245" s="153" t="e">
        <f>'報告書（事業主控）'!#REF!</f>
        <v>#REF!</v>
      </c>
      <c r="J245" s="153" t="e">
        <f>'報告書（事業主控）'!#REF!</f>
        <v>#REF!</v>
      </c>
      <c r="K245" s="153" t="e">
        <f>'報告書（事業主控）'!#REF!</f>
        <v>#REF!</v>
      </c>
      <c r="L245" s="317">
        <f t="shared" si="34"/>
        <v>0</v>
      </c>
      <c r="M245" s="231">
        <f t="shared" si="32"/>
        <v>0</v>
      </c>
      <c r="N245" s="321" t="e">
        <f t="shared" si="35"/>
        <v>#REF!</v>
      </c>
      <c r="O245" s="320" t="e">
        <f t="shared" si="33"/>
        <v>#REF!</v>
      </c>
      <c r="P245" s="321"/>
      <c r="Q245" s="321"/>
      <c r="R245" s="321" t="e">
        <f>IF(AND(J245=0,C245&gt;=設定シート!E$85,C245&lt;=設定シート!G$85),1,0)</f>
        <v>#REF!</v>
      </c>
    </row>
    <row r="246" spans="1:18" ht="15" customHeight="1">
      <c r="B246" s="153">
        <v>3</v>
      </c>
      <c r="C246" s="153" t="e">
        <f>'報告書（事業主控）'!#REF!</f>
        <v>#REF!</v>
      </c>
      <c r="E246" s="153" t="e">
        <f>'報告書（事業主控）'!#REF!</f>
        <v>#REF!</v>
      </c>
      <c r="F246" s="153" t="e">
        <f>'報告書（事業主控）'!#REF!</f>
        <v>#REF!</v>
      </c>
      <c r="G246" s="231" t="str">
        <f>IF(ISERROR(VLOOKUP(E246,労務比率,'報告書（事業主控）'!#REF!,FALSE)),"",VLOOKUP(E246,労務比率,'報告書（事業主控）'!#REF!,FALSE))</f>
        <v/>
      </c>
      <c r="H246" s="231" t="str">
        <f>IF(ISERROR(VLOOKUP(E246,労務比率,'報告書（事業主控）'!#REF!+1,FALSE)),"",VLOOKUP(E246,労務比率,'報告書（事業主控）'!#REF!+1,FALSE))</f>
        <v/>
      </c>
      <c r="I246" s="153" t="e">
        <f>'報告書（事業主控）'!#REF!</f>
        <v>#REF!</v>
      </c>
      <c r="J246" s="153" t="e">
        <f>'報告書（事業主控）'!#REF!</f>
        <v>#REF!</v>
      </c>
      <c r="K246" s="153" t="e">
        <f>'報告書（事業主控）'!#REF!</f>
        <v>#REF!</v>
      </c>
      <c r="L246" s="317">
        <f t="shared" si="34"/>
        <v>0</v>
      </c>
      <c r="M246" s="231">
        <f t="shared" si="32"/>
        <v>0</v>
      </c>
      <c r="N246" s="321" t="e">
        <f t="shared" si="35"/>
        <v>#REF!</v>
      </c>
      <c r="O246" s="320" t="e">
        <f t="shared" si="33"/>
        <v>#REF!</v>
      </c>
      <c r="P246" s="321"/>
      <c r="Q246" s="321"/>
      <c r="R246" s="321" t="e">
        <f>IF(AND(J246=0,C246&gt;=設定シート!E$85,C246&lt;=設定シート!G$85),1,0)</f>
        <v>#REF!</v>
      </c>
    </row>
    <row r="247" spans="1:18" ht="15" customHeight="1">
      <c r="B247" s="153">
        <v>4</v>
      </c>
      <c r="C247" s="153" t="e">
        <f>'報告書（事業主控）'!#REF!</f>
        <v>#REF!</v>
      </c>
      <c r="E247" s="153" t="e">
        <f>'報告書（事業主控）'!#REF!</f>
        <v>#REF!</v>
      </c>
      <c r="F247" s="153" t="e">
        <f>'報告書（事業主控）'!#REF!</f>
        <v>#REF!</v>
      </c>
      <c r="G247" s="231" t="str">
        <f>IF(ISERROR(VLOOKUP(E247,労務比率,'報告書（事業主控）'!#REF!,FALSE)),"",VLOOKUP(E247,労務比率,'報告書（事業主控）'!#REF!,FALSE))</f>
        <v/>
      </c>
      <c r="H247" s="231" t="str">
        <f>IF(ISERROR(VLOOKUP(E247,労務比率,'報告書（事業主控）'!#REF!+1,FALSE)),"",VLOOKUP(E247,労務比率,'報告書（事業主控）'!#REF!+1,FALSE))</f>
        <v/>
      </c>
      <c r="I247" s="153" t="e">
        <f>'報告書（事業主控）'!#REF!</f>
        <v>#REF!</v>
      </c>
      <c r="J247" s="153" t="e">
        <f>'報告書（事業主控）'!#REF!</f>
        <v>#REF!</v>
      </c>
      <c r="K247" s="153" t="e">
        <f>'報告書（事業主控）'!#REF!</f>
        <v>#REF!</v>
      </c>
      <c r="L247" s="317">
        <f t="shared" si="34"/>
        <v>0</v>
      </c>
      <c r="M247" s="231">
        <f t="shared" si="32"/>
        <v>0</v>
      </c>
      <c r="N247" s="321" t="e">
        <f t="shared" si="35"/>
        <v>#REF!</v>
      </c>
      <c r="O247" s="320" t="e">
        <f t="shared" si="33"/>
        <v>#REF!</v>
      </c>
      <c r="P247" s="321"/>
      <c r="Q247" s="321"/>
      <c r="R247" s="321" t="e">
        <f>IF(AND(J247=0,C247&gt;=設定シート!E$85,C247&lt;=設定シート!G$85),1,0)</f>
        <v>#REF!</v>
      </c>
    </row>
    <row r="248" spans="1:18" ht="15" customHeight="1">
      <c r="B248" s="153">
        <v>5</v>
      </c>
      <c r="C248" s="153" t="e">
        <f>'報告書（事業主控）'!#REF!</f>
        <v>#REF!</v>
      </c>
      <c r="E248" s="153" t="e">
        <f>'報告書（事業主控）'!#REF!</f>
        <v>#REF!</v>
      </c>
      <c r="F248" s="153" t="e">
        <f>'報告書（事業主控）'!#REF!</f>
        <v>#REF!</v>
      </c>
      <c r="G248" s="231" t="str">
        <f>IF(ISERROR(VLOOKUP(E248,労務比率,'報告書（事業主控）'!#REF!,FALSE)),"",VLOOKUP(E248,労務比率,'報告書（事業主控）'!#REF!,FALSE))</f>
        <v/>
      </c>
      <c r="H248" s="231" t="str">
        <f>IF(ISERROR(VLOOKUP(E248,労務比率,'報告書（事業主控）'!#REF!+1,FALSE)),"",VLOOKUP(E248,労務比率,'報告書（事業主控）'!#REF!+1,FALSE))</f>
        <v/>
      </c>
      <c r="I248" s="153" t="e">
        <f>'報告書（事業主控）'!#REF!</f>
        <v>#REF!</v>
      </c>
      <c r="J248" s="153" t="e">
        <f>'報告書（事業主控）'!#REF!</f>
        <v>#REF!</v>
      </c>
      <c r="K248" s="153" t="e">
        <f>'報告書（事業主控）'!#REF!</f>
        <v>#REF!</v>
      </c>
      <c r="L248" s="317">
        <f t="shared" si="34"/>
        <v>0</v>
      </c>
      <c r="M248" s="231">
        <f t="shared" ref="M248:M311" si="36">IF(ISERROR(L248*H248),0,L248*H248)</f>
        <v>0</v>
      </c>
      <c r="N248" s="321" t="e">
        <f t="shared" si="35"/>
        <v>#REF!</v>
      </c>
      <c r="O248" s="320" t="e">
        <f t="shared" si="33"/>
        <v>#REF!</v>
      </c>
      <c r="P248" s="321"/>
      <c r="Q248" s="321"/>
      <c r="R248" s="321" t="e">
        <f>IF(AND(J248=0,C248&gt;=設定シート!E$85,C248&lt;=設定シート!G$85),1,0)</f>
        <v>#REF!</v>
      </c>
    </row>
    <row r="249" spans="1:18" ht="15" customHeight="1">
      <c r="B249" s="153">
        <v>6</v>
      </c>
      <c r="C249" s="153" t="e">
        <f>'報告書（事業主控）'!#REF!</f>
        <v>#REF!</v>
      </c>
      <c r="E249" s="153" t="e">
        <f>'報告書（事業主控）'!#REF!</f>
        <v>#REF!</v>
      </c>
      <c r="F249" s="153" t="e">
        <f>'報告書（事業主控）'!#REF!</f>
        <v>#REF!</v>
      </c>
      <c r="G249" s="231" t="str">
        <f>IF(ISERROR(VLOOKUP(E249,労務比率,'報告書（事業主控）'!#REF!,FALSE)),"",VLOOKUP(E249,労務比率,'報告書（事業主控）'!#REF!,FALSE))</f>
        <v/>
      </c>
      <c r="H249" s="231" t="str">
        <f>IF(ISERROR(VLOOKUP(E249,労務比率,'報告書（事業主控）'!#REF!+1,FALSE)),"",VLOOKUP(E249,労務比率,'報告書（事業主控）'!#REF!+1,FALSE))</f>
        <v/>
      </c>
      <c r="I249" s="153" t="e">
        <f>'報告書（事業主控）'!#REF!</f>
        <v>#REF!</v>
      </c>
      <c r="J249" s="153" t="e">
        <f>'報告書（事業主控）'!#REF!</f>
        <v>#REF!</v>
      </c>
      <c r="K249" s="153" t="e">
        <f>'報告書（事業主控）'!#REF!</f>
        <v>#REF!</v>
      </c>
      <c r="L249" s="317">
        <f t="shared" si="34"/>
        <v>0</v>
      </c>
      <c r="M249" s="231">
        <f t="shared" si="36"/>
        <v>0</v>
      </c>
      <c r="N249" s="321" t="e">
        <f t="shared" si="35"/>
        <v>#REF!</v>
      </c>
      <c r="O249" s="320" t="e">
        <f t="shared" si="33"/>
        <v>#REF!</v>
      </c>
      <c r="P249" s="321"/>
      <c r="Q249" s="321"/>
      <c r="R249" s="321" t="e">
        <f>IF(AND(J249=0,C249&gt;=設定シート!E$85,C249&lt;=設定シート!G$85),1,0)</f>
        <v>#REF!</v>
      </c>
    </row>
    <row r="250" spans="1:18" ht="15" customHeight="1">
      <c r="B250" s="153">
        <v>7</v>
      </c>
      <c r="C250" s="153" t="e">
        <f>'報告書（事業主控）'!#REF!</f>
        <v>#REF!</v>
      </c>
      <c r="E250" s="153" t="e">
        <f>'報告書（事業主控）'!#REF!</f>
        <v>#REF!</v>
      </c>
      <c r="F250" s="153" t="e">
        <f>'報告書（事業主控）'!#REF!</f>
        <v>#REF!</v>
      </c>
      <c r="G250" s="231" t="str">
        <f>IF(ISERROR(VLOOKUP(E250,労務比率,'報告書（事業主控）'!#REF!,FALSE)),"",VLOOKUP(E250,労務比率,'報告書（事業主控）'!#REF!,FALSE))</f>
        <v/>
      </c>
      <c r="H250" s="231" t="str">
        <f>IF(ISERROR(VLOOKUP(E250,労務比率,'報告書（事業主控）'!#REF!+1,FALSE)),"",VLOOKUP(E250,労務比率,'報告書（事業主控）'!#REF!+1,FALSE))</f>
        <v/>
      </c>
      <c r="I250" s="153" t="e">
        <f>'報告書（事業主控）'!#REF!</f>
        <v>#REF!</v>
      </c>
      <c r="J250" s="153" t="e">
        <f>'報告書（事業主控）'!#REF!</f>
        <v>#REF!</v>
      </c>
      <c r="K250" s="153" t="e">
        <f>'報告書（事業主控）'!#REF!</f>
        <v>#REF!</v>
      </c>
      <c r="L250" s="317">
        <f t="shared" si="34"/>
        <v>0</v>
      </c>
      <c r="M250" s="231">
        <f t="shared" si="36"/>
        <v>0</v>
      </c>
      <c r="N250" s="321" t="e">
        <f t="shared" si="35"/>
        <v>#REF!</v>
      </c>
      <c r="O250" s="320" t="e">
        <f t="shared" si="33"/>
        <v>#REF!</v>
      </c>
      <c r="P250" s="321"/>
      <c r="Q250" s="321"/>
      <c r="R250" s="321" t="e">
        <f>IF(AND(J250=0,C250&gt;=設定シート!E$85,C250&lt;=設定シート!G$85),1,0)</f>
        <v>#REF!</v>
      </c>
    </row>
    <row r="251" spans="1:18" ht="15" customHeight="1">
      <c r="B251" s="153">
        <v>8</v>
      </c>
      <c r="C251" s="153" t="e">
        <f>'報告書（事業主控）'!#REF!</f>
        <v>#REF!</v>
      </c>
      <c r="E251" s="153" t="e">
        <f>'報告書（事業主控）'!#REF!</f>
        <v>#REF!</v>
      </c>
      <c r="F251" s="153" t="e">
        <f>'報告書（事業主控）'!#REF!</f>
        <v>#REF!</v>
      </c>
      <c r="G251" s="231" t="str">
        <f>IF(ISERROR(VLOOKUP(E251,労務比率,'報告書（事業主控）'!#REF!,FALSE)),"",VLOOKUP(E251,労務比率,'報告書（事業主控）'!#REF!,FALSE))</f>
        <v/>
      </c>
      <c r="H251" s="231" t="str">
        <f>IF(ISERROR(VLOOKUP(E251,労務比率,'報告書（事業主控）'!#REF!+1,FALSE)),"",VLOOKUP(E251,労務比率,'報告書（事業主控）'!#REF!+1,FALSE))</f>
        <v/>
      </c>
      <c r="I251" s="153" t="e">
        <f>'報告書（事業主控）'!#REF!</f>
        <v>#REF!</v>
      </c>
      <c r="J251" s="153" t="e">
        <f>'報告書（事業主控）'!#REF!</f>
        <v>#REF!</v>
      </c>
      <c r="K251" s="153" t="e">
        <f>'報告書（事業主控）'!#REF!</f>
        <v>#REF!</v>
      </c>
      <c r="L251" s="317">
        <f t="shared" si="34"/>
        <v>0</v>
      </c>
      <c r="M251" s="231">
        <f t="shared" si="36"/>
        <v>0</v>
      </c>
      <c r="N251" s="321" t="e">
        <f t="shared" si="35"/>
        <v>#REF!</v>
      </c>
      <c r="O251" s="320" t="e">
        <f t="shared" si="33"/>
        <v>#REF!</v>
      </c>
      <c r="P251" s="321"/>
      <c r="Q251" s="321"/>
      <c r="R251" s="321" t="e">
        <f>IF(AND(J251=0,C251&gt;=設定シート!E$85,C251&lt;=設定シート!G$85),1,0)</f>
        <v>#REF!</v>
      </c>
    </row>
    <row r="252" spans="1:18" ht="15" customHeight="1">
      <c r="B252" s="153">
        <v>9</v>
      </c>
      <c r="C252" s="153" t="e">
        <f>'報告書（事業主控）'!#REF!</f>
        <v>#REF!</v>
      </c>
      <c r="E252" s="153" t="e">
        <f>'報告書（事業主控）'!#REF!</f>
        <v>#REF!</v>
      </c>
      <c r="F252" s="153" t="e">
        <f>'報告書（事業主控）'!#REF!</f>
        <v>#REF!</v>
      </c>
      <c r="G252" s="231" t="str">
        <f>IF(ISERROR(VLOOKUP(E252,労務比率,'報告書（事業主控）'!#REF!,FALSE)),"",VLOOKUP(E252,労務比率,'報告書（事業主控）'!#REF!,FALSE))</f>
        <v/>
      </c>
      <c r="H252" s="231" t="str">
        <f>IF(ISERROR(VLOOKUP(E252,労務比率,'報告書（事業主控）'!#REF!+1,FALSE)),"",VLOOKUP(E252,労務比率,'報告書（事業主控）'!#REF!+1,FALSE))</f>
        <v/>
      </c>
      <c r="I252" s="153" t="e">
        <f>'報告書（事業主控）'!#REF!</f>
        <v>#REF!</v>
      </c>
      <c r="J252" s="153" t="e">
        <f>'報告書（事業主控）'!#REF!</f>
        <v>#REF!</v>
      </c>
      <c r="K252" s="153" t="e">
        <f>'報告書（事業主控）'!#REF!</f>
        <v>#REF!</v>
      </c>
      <c r="L252" s="317">
        <f t="shared" si="34"/>
        <v>0</v>
      </c>
      <c r="M252" s="231">
        <f t="shared" si="36"/>
        <v>0</v>
      </c>
      <c r="N252" s="321" t="e">
        <f t="shared" si="35"/>
        <v>#REF!</v>
      </c>
      <c r="O252" s="320" t="e">
        <f t="shared" si="33"/>
        <v>#REF!</v>
      </c>
      <c r="P252" s="321"/>
      <c r="Q252" s="321"/>
      <c r="R252" s="321" t="e">
        <f>IF(AND(J252=0,C252&gt;=設定シート!E$85,C252&lt;=設定シート!G$85),1,0)</f>
        <v>#REF!</v>
      </c>
    </row>
    <row r="253" spans="1:18" ht="15" customHeight="1">
      <c r="A253" s="153">
        <v>24</v>
      </c>
      <c r="B253" s="153">
        <v>1</v>
      </c>
      <c r="C253" s="153" t="e">
        <f>'報告書（事業主控）'!#REF!</f>
        <v>#REF!</v>
      </c>
      <c r="E253" s="153" t="e">
        <f>'報告書（事業主控）'!#REF!</f>
        <v>#REF!</v>
      </c>
      <c r="F253" s="153" t="e">
        <f>'報告書（事業主控）'!#REF!</f>
        <v>#REF!</v>
      </c>
      <c r="G253" s="231" t="str">
        <f>IF(ISERROR(VLOOKUP(E253,労務比率,'報告書（事業主控）'!#REF!,FALSE)),"",VLOOKUP(E253,労務比率,'報告書（事業主控）'!#REF!,FALSE))</f>
        <v/>
      </c>
      <c r="H253" s="231" t="str">
        <f>IF(ISERROR(VLOOKUP(E253,労務比率,'報告書（事業主控）'!#REF!+1,FALSE)),"",VLOOKUP(E253,労務比率,'報告書（事業主控）'!#REF!+1,FALSE))</f>
        <v/>
      </c>
      <c r="I253" s="153" t="e">
        <f>'報告書（事業主控）'!#REF!</f>
        <v>#REF!</v>
      </c>
      <c r="J253" s="153" t="e">
        <f>'報告書（事業主控）'!#REF!</f>
        <v>#REF!</v>
      </c>
      <c r="K253" s="153" t="e">
        <f>'報告書（事業主控）'!#REF!</f>
        <v>#REF!</v>
      </c>
      <c r="L253" s="317">
        <f t="shared" si="34"/>
        <v>0</v>
      </c>
      <c r="M253" s="231">
        <f t="shared" si="36"/>
        <v>0</v>
      </c>
      <c r="N253" s="321" t="e">
        <f t="shared" si="35"/>
        <v>#REF!</v>
      </c>
      <c r="O253" s="320" t="e">
        <f t="shared" si="33"/>
        <v>#REF!</v>
      </c>
      <c r="P253" s="321">
        <f>INT(SUMIF(O253:O261,0,I253:I261)*105/108)</f>
        <v>0</v>
      </c>
      <c r="Q253" s="324">
        <f>INT(P253*IF(COUNTIF(R253:R261,1)=0,0,SUMIF(R253:R261,1,G253:G261)/COUNTIF(R253:R261,1))/100)</f>
        <v>0</v>
      </c>
      <c r="R253" s="321" t="e">
        <f>IF(AND(J253=0,C253&gt;=設定シート!E$85,C253&lt;=設定シート!G$85),1,0)</f>
        <v>#REF!</v>
      </c>
    </row>
    <row r="254" spans="1:18" ht="15" customHeight="1">
      <c r="B254" s="153">
        <v>2</v>
      </c>
      <c r="C254" s="153" t="e">
        <f>'報告書（事業主控）'!#REF!</f>
        <v>#REF!</v>
      </c>
      <c r="E254" s="153" t="e">
        <f>'報告書（事業主控）'!#REF!</f>
        <v>#REF!</v>
      </c>
      <c r="F254" s="153" t="e">
        <f>'報告書（事業主控）'!#REF!</f>
        <v>#REF!</v>
      </c>
      <c r="G254" s="231" t="str">
        <f>IF(ISERROR(VLOOKUP(E254,労務比率,'報告書（事業主控）'!#REF!,FALSE)),"",VLOOKUP(E254,労務比率,'報告書（事業主控）'!#REF!,FALSE))</f>
        <v/>
      </c>
      <c r="H254" s="231" t="str">
        <f>IF(ISERROR(VLOOKUP(E254,労務比率,'報告書（事業主控）'!#REF!+1,FALSE)),"",VLOOKUP(E254,労務比率,'報告書（事業主控）'!#REF!+1,FALSE))</f>
        <v/>
      </c>
      <c r="I254" s="153" t="e">
        <f>'報告書（事業主控）'!#REF!</f>
        <v>#REF!</v>
      </c>
      <c r="J254" s="153" t="e">
        <f>'報告書（事業主控）'!#REF!</f>
        <v>#REF!</v>
      </c>
      <c r="K254" s="153" t="e">
        <f>'報告書（事業主控）'!#REF!</f>
        <v>#REF!</v>
      </c>
      <c r="L254" s="317">
        <f t="shared" si="34"/>
        <v>0</v>
      </c>
      <c r="M254" s="231">
        <f t="shared" si="36"/>
        <v>0</v>
      </c>
      <c r="N254" s="321" t="e">
        <f t="shared" si="35"/>
        <v>#REF!</v>
      </c>
      <c r="O254" s="320" t="e">
        <f t="shared" si="33"/>
        <v>#REF!</v>
      </c>
      <c r="P254" s="321"/>
      <c r="Q254" s="321"/>
      <c r="R254" s="321" t="e">
        <f>IF(AND(J254=0,C254&gt;=設定シート!E$85,C254&lt;=設定シート!G$85),1,0)</f>
        <v>#REF!</v>
      </c>
    </row>
    <row r="255" spans="1:18" ht="15" customHeight="1">
      <c r="B255" s="153">
        <v>3</v>
      </c>
      <c r="C255" s="153" t="e">
        <f>'報告書（事業主控）'!#REF!</f>
        <v>#REF!</v>
      </c>
      <c r="E255" s="153" t="e">
        <f>'報告書（事業主控）'!#REF!</f>
        <v>#REF!</v>
      </c>
      <c r="F255" s="153" t="e">
        <f>'報告書（事業主控）'!#REF!</f>
        <v>#REF!</v>
      </c>
      <c r="G255" s="231" t="str">
        <f>IF(ISERROR(VLOOKUP(E255,労務比率,'報告書（事業主控）'!#REF!,FALSE)),"",VLOOKUP(E255,労務比率,'報告書（事業主控）'!#REF!,FALSE))</f>
        <v/>
      </c>
      <c r="H255" s="231" t="str">
        <f>IF(ISERROR(VLOOKUP(E255,労務比率,'報告書（事業主控）'!#REF!+1,FALSE)),"",VLOOKUP(E255,労務比率,'報告書（事業主控）'!#REF!+1,FALSE))</f>
        <v/>
      </c>
      <c r="I255" s="153" t="e">
        <f>'報告書（事業主控）'!#REF!</f>
        <v>#REF!</v>
      </c>
      <c r="J255" s="153" t="e">
        <f>'報告書（事業主控）'!#REF!</f>
        <v>#REF!</v>
      </c>
      <c r="K255" s="153" t="e">
        <f>'報告書（事業主控）'!#REF!</f>
        <v>#REF!</v>
      </c>
      <c r="L255" s="317">
        <f t="shared" si="34"/>
        <v>0</v>
      </c>
      <c r="M255" s="231">
        <f t="shared" si="36"/>
        <v>0</v>
      </c>
      <c r="N255" s="321" t="e">
        <f t="shared" si="35"/>
        <v>#REF!</v>
      </c>
      <c r="O255" s="320" t="e">
        <f t="shared" si="33"/>
        <v>#REF!</v>
      </c>
      <c r="P255" s="321"/>
      <c r="Q255" s="321"/>
      <c r="R255" s="321" t="e">
        <f>IF(AND(J255=0,C255&gt;=設定シート!E$85,C255&lt;=設定シート!G$85),1,0)</f>
        <v>#REF!</v>
      </c>
    </row>
    <row r="256" spans="1:18" ht="15" customHeight="1">
      <c r="B256" s="153">
        <v>4</v>
      </c>
      <c r="C256" s="153" t="e">
        <f>'報告書（事業主控）'!#REF!</f>
        <v>#REF!</v>
      </c>
      <c r="E256" s="153" t="e">
        <f>'報告書（事業主控）'!#REF!</f>
        <v>#REF!</v>
      </c>
      <c r="F256" s="153" t="e">
        <f>'報告書（事業主控）'!#REF!</f>
        <v>#REF!</v>
      </c>
      <c r="G256" s="231" t="str">
        <f>IF(ISERROR(VLOOKUP(E256,労務比率,'報告書（事業主控）'!#REF!,FALSE)),"",VLOOKUP(E256,労務比率,'報告書（事業主控）'!#REF!,FALSE))</f>
        <v/>
      </c>
      <c r="H256" s="231" t="str">
        <f>IF(ISERROR(VLOOKUP(E256,労務比率,'報告書（事業主控）'!#REF!+1,FALSE)),"",VLOOKUP(E256,労務比率,'報告書（事業主控）'!#REF!+1,FALSE))</f>
        <v/>
      </c>
      <c r="I256" s="153" t="e">
        <f>'報告書（事業主控）'!#REF!</f>
        <v>#REF!</v>
      </c>
      <c r="J256" s="153" t="e">
        <f>'報告書（事業主控）'!#REF!</f>
        <v>#REF!</v>
      </c>
      <c r="K256" s="153" t="e">
        <f>'報告書（事業主控）'!#REF!</f>
        <v>#REF!</v>
      </c>
      <c r="L256" s="317">
        <f t="shared" si="34"/>
        <v>0</v>
      </c>
      <c r="M256" s="231">
        <f t="shared" si="36"/>
        <v>0</v>
      </c>
      <c r="N256" s="321" t="e">
        <f t="shared" si="35"/>
        <v>#REF!</v>
      </c>
      <c r="O256" s="320" t="e">
        <f t="shared" si="33"/>
        <v>#REF!</v>
      </c>
      <c r="P256" s="321"/>
      <c r="Q256" s="321"/>
      <c r="R256" s="321" t="e">
        <f>IF(AND(J256=0,C256&gt;=設定シート!E$85,C256&lt;=設定シート!G$85),1,0)</f>
        <v>#REF!</v>
      </c>
    </row>
    <row r="257" spans="1:18" ht="15" customHeight="1">
      <c r="B257" s="153">
        <v>5</v>
      </c>
      <c r="C257" s="153" t="e">
        <f>'報告書（事業主控）'!#REF!</f>
        <v>#REF!</v>
      </c>
      <c r="E257" s="153" t="e">
        <f>'報告書（事業主控）'!#REF!</f>
        <v>#REF!</v>
      </c>
      <c r="F257" s="153" t="e">
        <f>'報告書（事業主控）'!#REF!</f>
        <v>#REF!</v>
      </c>
      <c r="G257" s="231" t="str">
        <f>IF(ISERROR(VLOOKUP(E257,労務比率,'報告書（事業主控）'!#REF!,FALSE)),"",VLOOKUP(E257,労務比率,'報告書（事業主控）'!#REF!,FALSE))</f>
        <v/>
      </c>
      <c r="H257" s="231" t="str">
        <f>IF(ISERROR(VLOOKUP(E257,労務比率,'報告書（事業主控）'!#REF!+1,FALSE)),"",VLOOKUP(E257,労務比率,'報告書（事業主控）'!#REF!+1,FALSE))</f>
        <v/>
      </c>
      <c r="I257" s="153" t="e">
        <f>'報告書（事業主控）'!#REF!</f>
        <v>#REF!</v>
      </c>
      <c r="J257" s="153" t="e">
        <f>'報告書（事業主控）'!#REF!</f>
        <v>#REF!</v>
      </c>
      <c r="K257" s="153" t="e">
        <f>'報告書（事業主控）'!#REF!</f>
        <v>#REF!</v>
      </c>
      <c r="L257" s="317">
        <f t="shared" si="34"/>
        <v>0</v>
      </c>
      <c r="M257" s="231">
        <f t="shared" si="36"/>
        <v>0</v>
      </c>
      <c r="N257" s="321" t="e">
        <f t="shared" si="35"/>
        <v>#REF!</v>
      </c>
      <c r="O257" s="320" t="e">
        <f t="shared" si="33"/>
        <v>#REF!</v>
      </c>
      <c r="P257" s="321"/>
      <c r="Q257" s="321"/>
      <c r="R257" s="321" t="e">
        <f>IF(AND(J257=0,C257&gt;=設定シート!E$85,C257&lt;=設定シート!G$85),1,0)</f>
        <v>#REF!</v>
      </c>
    </row>
    <row r="258" spans="1:18" ht="15" customHeight="1">
      <c r="B258" s="153">
        <v>6</v>
      </c>
      <c r="C258" s="153" t="e">
        <f>'報告書（事業主控）'!#REF!</f>
        <v>#REF!</v>
      </c>
      <c r="E258" s="153" t="e">
        <f>'報告書（事業主控）'!#REF!</f>
        <v>#REF!</v>
      </c>
      <c r="F258" s="153" t="e">
        <f>'報告書（事業主控）'!#REF!</f>
        <v>#REF!</v>
      </c>
      <c r="G258" s="231" t="str">
        <f>IF(ISERROR(VLOOKUP(E258,労務比率,'報告書（事業主控）'!#REF!,FALSE)),"",VLOOKUP(E258,労務比率,'報告書（事業主控）'!#REF!,FALSE))</f>
        <v/>
      </c>
      <c r="H258" s="231" t="str">
        <f>IF(ISERROR(VLOOKUP(E258,労務比率,'報告書（事業主控）'!#REF!+1,FALSE)),"",VLOOKUP(E258,労務比率,'報告書（事業主控）'!#REF!+1,FALSE))</f>
        <v/>
      </c>
      <c r="I258" s="153" t="e">
        <f>'報告書（事業主控）'!#REF!</f>
        <v>#REF!</v>
      </c>
      <c r="J258" s="153" t="e">
        <f>'報告書（事業主控）'!#REF!</f>
        <v>#REF!</v>
      </c>
      <c r="K258" s="153" t="e">
        <f>'報告書（事業主控）'!#REF!</f>
        <v>#REF!</v>
      </c>
      <c r="L258" s="317">
        <f t="shared" si="34"/>
        <v>0</v>
      </c>
      <c r="M258" s="231">
        <f t="shared" si="36"/>
        <v>0</v>
      </c>
      <c r="N258" s="321" t="e">
        <f t="shared" si="35"/>
        <v>#REF!</v>
      </c>
      <c r="O258" s="320" t="e">
        <f t="shared" si="33"/>
        <v>#REF!</v>
      </c>
      <c r="P258" s="321"/>
      <c r="Q258" s="321"/>
      <c r="R258" s="321" t="e">
        <f>IF(AND(J258=0,C258&gt;=設定シート!E$85,C258&lt;=設定シート!G$85),1,0)</f>
        <v>#REF!</v>
      </c>
    </row>
    <row r="259" spans="1:18" ht="15" customHeight="1">
      <c r="B259" s="153">
        <v>7</v>
      </c>
      <c r="C259" s="153" t="e">
        <f>'報告書（事業主控）'!#REF!</f>
        <v>#REF!</v>
      </c>
      <c r="E259" s="153" t="e">
        <f>'報告書（事業主控）'!#REF!</f>
        <v>#REF!</v>
      </c>
      <c r="F259" s="153" t="e">
        <f>'報告書（事業主控）'!#REF!</f>
        <v>#REF!</v>
      </c>
      <c r="G259" s="231" t="str">
        <f>IF(ISERROR(VLOOKUP(E259,労務比率,'報告書（事業主控）'!#REF!,FALSE)),"",VLOOKUP(E259,労務比率,'報告書（事業主控）'!#REF!,FALSE))</f>
        <v/>
      </c>
      <c r="H259" s="231" t="str">
        <f>IF(ISERROR(VLOOKUP(E259,労務比率,'報告書（事業主控）'!#REF!+1,FALSE)),"",VLOOKUP(E259,労務比率,'報告書（事業主控）'!#REF!+1,FALSE))</f>
        <v/>
      </c>
      <c r="I259" s="153" t="e">
        <f>'報告書（事業主控）'!#REF!</f>
        <v>#REF!</v>
      </c>
      <c r="J259" s="153" t="e">
        <f>'報告書（事業主控）'!#REF!</f>
        <v>#REF!</v>
      </c>
      <c r="K259" s="153" t="e">
        <f>'報告書（事業主控）'!#REF!</f>
        <v>#REF!</v>
      </c>
      <c r="L259" s="317">
        <f t="shared" si="34"/>
        <v>0</v>
      </c>
      <c r="M259" s="231">
        <f t="shared" si="36"/>
        <v>0</v>
      </c>
      <c r="N259" s="321" t="e">
        <f t="shared" si="35"/>
        <v>#REF!</v>
      </c>
      <c r="O259" s="320" t="e">
        <f t="shared" si="33"/>
        <v>#REF!</v>
      </c>
      <c r="P259" s="321"/>
      <c r="Q259" s="321"/>
      <c r="R259" s="321" t="e">
        <f>IF(AND(J259=0,C259&gt;=設定シート!E$85,C259&lt;=設定シート!G$85),1,0)</f>
        <v>#REF!</v>
      </c>
    </row>
    <row r="260" spans="1:18" ht="15" customHeight="1">
      <c r="B260" s="153">
        <v>8</v>
      </c>
      <c r="C260" s="153" t="e">
        <f>'報告書（事業主控）'!#REF!</f>
        <v>#REF!</v>
      </c>
      <c r="E260" s="153" t="e">
        <f>'報告書（事業主控）'!#REF!</f>
        <v>#REF!</v>
      </c>
      <c r="F260" s="153" t="e">
        <f>'報告書（事業主控）'!#REF!</f>
        <v>#REF!</v>
      </c>
      <c r="G260" s="231" t="str">
        <f>IF(ISERROR(VLOOKUP(E260,労務比率,'報告書（事業主控）'!#REF!,FALSE)),"",VLOOKUP(E260,労務比率,'報告書（事業主控）'!#REF!,FALSE))</f>
        <v/>
      </c>
      <c r="H260" s="231" t="str">
        <f>IF(ISERROR(VLOOKUP(E260,労務比率,'報告書（事業主控）'!#REF!+1,FALSE)),"",VLOOKUP(E260,労務比率,'報告書（事業主控）'!#REF!+1,FALSE))</f>
        <v/>
      </c>
      <c r="I260" s="153" t="e">
        <f>'報告書（事業主控）'!#REF!</f>
        <v>#REF!</v>
      </c>
      <c r="J260" s="153" t="e">
        <f>'報告書（事業主控）'!#REF!</f>
        <v>#REF!</v>
      </c>
      <c r="K260" s="153" t="e">
        <f>'報告書（事業主控）'!#REF!</f>
        <v>#REF!</v>
      </c>
      <c r="L260" s="317">
        <f t="shared" si="34"/>
        <v>0</v>
      </c>
      <c r="M260" s="231">
        <f t="shared" si="36"/>
        <v>0</v>
      </c>
      <c r="N260" s="321" t="e">
        <f t="shared" si="35"/>
        <v>#REF!</v>
      </c>
      <c r="O260" s="320" t="e">
        <f t="shared" si="33"/>
        <v>#REF!</v>
      </c>
      <c r="P260" s="321"/>
      <c r="Q260" s="321"/>
      <c r="R260" s="321" t="e">
        <f>IF(AND(J260=0,C260&gt;=設定シート!E$85,C260&lt;=設定シート!G$85),1,0)</f>
        <v>#REF!</v>
      </c>
    </row>
    <row r="261" spans="1:18" ht="15" customHeight="1">
      <c r="B261" s="153">
        <v>9</v>
      </c>
      <c r="C261" s="153" t="e">
        <f>'報告書（事業主控）'!#REF!</f>
        <v>#REF!</v>
      </c>
      <c r="E261" s="153" t="e">
        <f>'報告書（事業主控）'!#REF!</f>
        <v>#REF!</v>
      </c>
      <c r="F261" s="153" t="e">
        <f>'報告書（事業主控）'!#REF!</f>
        <v>#REF!</v>
      </c>
      <c r="G261" s="231" t="str">
        <f>IF(ISERROR(VLOOKUP(E261,労務比率,'報告書（事業主控）'!#REF!,FALSE)),"",VLOOKUP(E261,労務比率,'報告書（事業主控）'!#REF!,FALSE))</f>
        <v/>
      </c>
      <c r="H261" s="231" t="str">
        <f>IF(ISERROR(VLOOKUP(E261,労務比率,'報告書（事業主控）'!#REF!+1,FALSE)),"",VLOOKUP(E261,労務比率,'報告書（事業主控）'!#REF!+1,FALSE))</f>
        <v/>
      </c>
      <c r="I261" s="153" t="e">
        <f>'報告書（事業主控）'!#REF!</f>
        <v>#REF!</v>
      </c>
      <c r="J261" s="153" t="e">
        <f>'報告書（事業主控）'!#REF!</f>
        <v>#REF!</v>
      </c>
      <c r="K261" s="153" t="e">
        <f>'報告書（事業主控）'!#REF!</f>
        <v>#REF!</v>
      </c>
      <c r="L261" s="317">
        <f t="shared" si="34"/>
        <v>0</v>
      </c>
      <c r="M261" s="231">
        <f t="shared" si="36"/>
        <v>0</v>
      </c>
      <c r="N261" s="321" t="e">
        <f t="shared" si="35"/>
        <v>#REF!</v>
      </c>
      <c r="O261" s="320" t="e">
        <f t="shared" si="33"/>
        <v>#REF!</v>
      </c>
      <c r="P261" s="321"/>
      <c r="Q261" s="321"/>
      <c r="R261" s="321" t="e">
        <f>IF(AND(J261=0,C261&gt;=設定シート!E$85,C261&lt;=設定シート!G$85),1,0)</f>
        <v>#REF!</v>
      </c>
    </row>
    <row r="262" spans="1:18" ht="15" customHeight="1">
      <c r="A262" s="153">
        <v>25</v>
      </c>
      <c r="B262" s="153">
        <v>1</v>
      </c>
      <c r="C262" s="153" t="e">
        <f>'報告書（事業主控）'!#REF!</f>
        <v>#REF!</v>
      </c>
      <c r="E262" s="153" t="e">
        <f>'報告書（事業主控）'!#REF!</f>
        <v>#REF!</v>
      </c>
      <c r="F262" s="153" t="e">
        <f>'報告書（事業主控）'!#REF!</f>
        <v>#REF!</v>
      </c>
      <c r="G262" s="231" t="str">
        <f>IF(ISERROR(VLOOKUP(E262,労務比率,'報告書（事業主控）'!#REF!,FALSE)),"",VLOOKUP(E262,労務比率,'報告書（事業主控）'!#REF!,FALSE))</f>
        <v/>
      </c>
      <c r="H262" s="231" t="str">
        <f>IF(ISERROR(VLOOKUP(E262,労務比率,'報告書（事業主控）'!#REF!+1,FALSE)),"",VLOOKUP(E262,労務比率,'報告書（事業主控）'!#REF!+1,FALSE))</f>
        <v/>
      </c>
      <c r="I262" s="153" t="e">
        <f>'報告書（事業主控）'!#REF!</f>
        <v>#REF!</v>
      </c>
      <c r="J262" s="153" t="e">
        <f>'報告書（事業主控）'!#REF!</f>
        <v>#REF!</v>
      </c>
      <c r="K262" s="153" t="e">
        <f>'報告書（事業主控）'!#REF!</f>
        <v>#REF!</v>
      </c>
      <c r="L262" s="317">
        <f t="shared" si="34"/>
        <v>0</v>
      </c>
      <c r="M262" s="231">
        <f t="shared" si="36"/>
        <v>0</v>
      </c>
      <c r="N262" s="321" t="e">
        <f t="shared" si="35"/>
        <v>#REF!</v>
      </c>
      <c r="O262" s="320" t="e">
        <f t="shared" si="33"/>
        <v>#REF!</v>
      </c>
      <c r="P262" s="321">
        <f>INT(SUMIF(O262:O270,0,I262:I270)*105/108)</f>
        <v>0</v>
      </c>
      <c r="Q262" s="324">
        <f>INT(P262*IF(COUNTIF(R262:R270,1)=0,0,SUMIF(R262:R270,1,G262:G270)/COUNTIF(R262:R270,1))/100)</f>
        <v>0</v>
      </c>
      <c r="R262" s="321" t="e">
        <f>IF(AND(J262=0,C262&gt;=設定シート!E$85,C262&lt;=設定シート!G$85),1,0)</f>
        <v>#REF!</v>
      </c>
    </row>
    <row r="263" spans="1:18" ht="15" customHeight="1">
      <c r="B263" s="153">
        <v>2</v>
      </c>
      <c r="C263" s="153" t="e">
        <f>'報告書（事業主控）'!#REF!</f>
        <v>#REF!</v>
      </c>
      <c r="E263" s="153" t="e">
        <f>'報告書（事業主控）'!#REF!</f>
        <v>#REF!</v>
      </c>
      <c r="F263" s="153" t="e">
        <f>'報告書（事業主控）'!#REF!</f>
        <v>#REF!</v>
      </c>
      <c r="G263" s="231" t="str">
        <f>IF(ISERROR(VLOOKUP(E263,労務比率,'報告書（事業主控）'!#REF!,FALSE)),"",VLOOKUP(E263,労務比率,'報告書（事業主控）'!#REF!,FALSE))</f>
        <v/>
      </c>
      <c r="H263" s="231" t="str">
        <f>IF(ISERROR(VLOOKUP(E263,労務比率,'報告書（事業主控）'!#REF!+1,FALSE)),"",VLOOKUP(E263,労務比率,'報告書（事業主控）'!#REF!+1,FALSE))</f>
        <v/>
      </c>
      <c r="I263" s="153" t="e">
        <f>'報告書（事業主控）'!#REF!</f>
        <v>#REF!</v>
      </c>
      <c r="J263" s="153" t="e">
        <f>'報告書（事業主控）'!#REF!</f>
        <v>#REF!</v>
      </c>
      <c r="K263" s="153" t="e">
        <f>'報告書（事業主控）'!#REF!</f>
        <v>#REF!</v>
      </c>
      <c r="L263" s="317">
        <f t="shared" si="34"/>
        <v>0</v>
      </c>
      <c r="M263" s="231">
        <f t="shared" si="36"/>
        <v>0</v>
      </c>
      <c r="N263" s="321" t="e">
        <f t="shared" si="35"/>
        <v>#REF!</v>
      </c>
      <c r="O263" s="320" t="e">
        <f t="shared" si="33"/>
        <v>#REF!</v>
      </c>
      <c r="P263" s="321"/>
      <c r="Q263" s="321"/>
      <c r="R263" s="321" t="e">
        <f>IF(AND(J263=0,C263&gt;=設定シート!E$85,C263&lt;=設定シート!G$85),1,0)</f>
        <v>#REF!</v>
      </c>
    </row>
    <row r="264" spans="1:18" ht="15" customHeight="1">
      <c r="B264" s="153">
        <v>3</v>
      </c>
      <c r="C264" s="153" t="e">
        <f>'報告書（事業主控）'!#REF!</f>
        <v>#REF!</v>
      </c>
      <c r="E264" s="153" t="e">
        <f>'報告書（事業主控）'!#REF!</f>
        <v>#REF!</v>
      </c>
      <c r="F264" s="153" t="e">
        <f>'報告書（事業主控）'!#REF!</f>
        <v>#REF!</v>
      </c>
      <c r="G264" s="231" t="str">
        <f>IF(ISERROR(VLOOKUP(E264,労務比率,'報告書（事業主控）'!#REF!,FALSE)),"",VLOOKUP(E264,労務比率,'報告書（事業主控）'!#REF!,FALSE))</f>
        <v/>
      </c>
      <c r="H264" s="231" t="str">
        <f>IF(ISERROR(VLOOKUP(E264,労務比率,'報告書（事業主控）'!#REF!+1,FALSE)),"",VLOOKUP(E264,労務比率,'報告書（事業主控）'!#REF!+1,FALSE))</f>
        <v/>
      </c>
      <c r="I264" s="153" t="e">
        <f>'報告書（事業主控）'!#REF!</f>
        <v>#REF!</v>
      </c>
      <c r="J264" s="153" t="e">
        <f>'報告書（事業主控）'!#REF!</f>
        <v>#REF!</v>
      </c>
      <c r="K264" s="153" t="e">
        <f>'報告書（事業主控）'!#REF!</f>
        <v>#REF!</v>
      </c>
      <c r="L264" s="317">
        <f t="shared" si="34"/>
        <v>0</v>
      </c>
      <c r="M264" s="231">
        <f t="shared" si="36"/>
        <v>0</v>
      </c>
      <c r="N264" s="321" t="e">
        <f t="shared" si="35"/>
        <v>#REF!</v>
      </c>
      <c r="O264" s="320" t="e">
        <f t="shared" si="33"/>
        <v>#REF!</v>
      </c>
      <c r="P264" s="321"/>
      <c r="Q264" s="321"/>
      <c r="R264" s="321" t="e">
        <f>IF(AND(J264=0,C264&gt;=設定シート!E$85,C264&lt;=設定シート!G$85),1,0)</f>
        <v>#REF!</v>
      </c>
    </row>
    <row r="265" spans="1:18" ht="15" customHeight="1">
      <c r="B265" s="153">
        <v>4</v>
      </c>
      <c r="C265" s="153" t="e">
        <f>'報告書（事業主控）'!#REF!</f>
        <v>#REF!</v>
      </c>
      <c r="E265" s="153" t="e">
        <f>'報告書（事業主控）'!#REF!</f>
        <v>#REF!</v>
      </c>
      <c r="F265" s="153" t="e">
        <f>'報告書（事業主控）'!#REF!</f>
        <v>#REF!</v>
      </c>
      <c r="G265" s="231" t="str">
        <f>IF(ISERROR(VLOOKUP(E265,労務比率,'報告書（事業主控）'!#REF!,FALSE)),"",VLOOKUP(E265,労務比率,'報告書（事業主控）'!#REF!,FALSE))</f>
        <v/>
      </c>
      <c r="H265" s="231" t="str">
        <f>IF(ISERROR(VLOOKUP(E265,労務比率,'報告書（事業主控）'!#REF!+1,FALSE)),"",VLOOKUP(E265,労務比率,'報告書（事業主控）'!#REF!+1,FALSE))</f>
        <v/>
      </c>
      <c r="I265" s="153" t="e">
        <f>'報告書（事業主控）'!#REF!</f>
        <v>#REF!</v>
      </c>
      <c r="J265" s="153" t="e">
        <f>'報告書（事業主控）'!#REF!</f>
        <v>#REF!</v>
      </c>
      <c r="K265" s="153" t="e">
        <f>'報告書（事業主控）'!#REF!</f>
        <v>#REF!</v>
      </c>
      <c r="L265" s="317">
        <f t="shared" si="34"/>
        <v>0</v>
      </c>
      <c r="M265" s="231">
        <f t="shared" si="36"/>
        <v>0</v>
      </c>
      <c r="N265" s="321" t="e">
        <f t="shared" si="35"/>
        <v>#REF!</v>
      </c>
      <c r="O265" s="320" t="e">
        <f t="shared" si="33"/>
        <v>#REF!</v>
      </c>
      <c r="P265" s="321"/>
      <c r="Q265" s="321"/>
      <c r="R265" s="321" t="e">
        <f>IF(AND(J265=0,C265&gt;=設定シート!E$85,C265&lt;=設定シート!G$85),1,0)</f>
        <v>#REF!</v>
      </c>
    </row>
    <row r="266" spans="1:18" ht="15" customHeight="1">
      <c r="B266" s="153">
        <v>5</v>
      </c>
      <c r="C266" s="153" t="e">
        <f>'報告書（事業主控）'!#REF!</f>
        <v>#REF!</v>
      </c>
      <c r="E266" s="153" t="e">
        <f>'報告書（事業主控）'!#REF!</f>
        <v>#REF!</v>
      </c>
      <c r="F266" s="153" t="e">
        <f>'報告書（事業主控）'!#REF!</f>
        <v>#REF!</v>
      </c>
      <c r="G266" s="231" t="str">
        <f>IF(ISERROR(VLOOKUP(E266,労務比率,'報告書（事業主控）'!#REF!,FALSE)),"",VLOOKUP(E266,労務比率,'報告書（事業主控）'!#REF!,FALSE))</f>
        <v/>
      </c>
      <c r="H266" s="231" t="str">
        <f>IF(ISERROR(VLOOKUP(E266,労務比率,'報告書（事業主控）'!#REF!+1,FALSE)),"",VLOOKUP(E266,労務比率,'報告書（事業主控）'!#REF!+1,FALSE))</f>
        <v/>
      </c>
      <c r="I266" s="153" t="e">
        <f>'報告書（事業主控）'!#REF!</f>
        <v>#REF!</v>
      </c>
      <c r="J266" s="153" t="e">
        <f>'報告書（事業主控）'!#REF!</f>
        <v>#REF!</v>
      </c>
      <c r="K266" s="153" t="e">
        <f>'報告書（事業主控）'!#REF!</f>
        <v>#REF!</v>
      </c>
      <c r="L266" s="317">
        <f t="shared" si="34"/>
        <v>0</v>
      </c>
      <c r="M266" s="231">
        <f t="shared" si="36"/>
        <v>0</v>
      </c>
      <c r="N266" s="321" t="e">
        <f t="shared" si="35"/>
        <v>#REF!</v>
      </c>
      <c r="O266" s="320" t="e">
        <f t="shared" si="33"/>
        <v>#REF!</v>
      </c>
      <c r="P266" s="321"/>
      <c r="Q266" s="321"/>
      <c r="R266" s="321" t="e">
        <f>IF(AND(J266=0,C266&gt;=設定シート!E$85,C266&lt;=設定シート!G$85),1,0)</f>
        <v>#REF!</v>
      </c>
    </row>
    <row r="267" spans="1:18" ht="15" customHeight="1">
      <c r="B267" s="153">
        <v>6</v>
      </c>
      <c r="C267" s="153" t="e">
        <f>'報告書（事業主控）'!#REF!</f>
        <v>#REF!</v>
      </c>
      <c r="E267" s="153" t="e">
        <f>'報告書（事業主控）'!#REF!</f>
        <v>#REF!</v>
      </c>
      <c r="F267" s="153" t="e">
        <f>'報告書（事業主控）'!#REF!</f>
        <v>#REF!</v>
      </c>
      <c r="G267" s="231" t="str">
        <f>IF(ISERROR(VLOOKUP(E267,労務比率,'報告書（事業主控）'!#REF!,FALSE)),"",VLOOKUP(E267,労務比率,'報告書（事業主控）'!#REF!,FALSE))</f>
        <v/>
      </c>
      <c r="H267" s="231" t="str">
        <f>IF(ISERROR(VLOOKUP(E267,労務比率,'報告書（事業主控）'!#REF!+1,FALSE)),"",VLOOKUP(E267,労務比率,'報告書（事業主控）'!#REF!+1,FALSE))</f>
        <v/>
      </c>
      <c r="I267" s="153" t="e">
        <f>'報告書（事業主控）'!#REF!</f>
        <v>#REF!</v>
      </c>
      <c r="J267" s="153" t="e">
        <f>'報告書（事業主控）'!#REF!</f>
        <v>#REF!</v>
      </c>
      <c r="K267" s="153" t="e">
        <f>'報告書（事業主控）'!#REF!</f>
        <v>#REF!</v>
      </c>
      <c r="L267" s="317">
        <f t="shared" si="34"/>
        <v>0</v>
      </c>
      <c r="M267" s="231">
        <f t="shared" si="36"/>
        <v>0</v>
      </c>
      <c r="N267" s="321" t="e">
        <f t="shared" si="35"/>
        <v>#REF!</v>
      </c>
      <c r="O267" s="320" t="e">
        <f t="shared" si="33"/>
        <v>#REF!</v>
      </c>
      <c r="P267" s="321"/>
      <c r="Q267" s="321"/>
      <c r="R267" s="321" t="e">
        <f>IF(AND(J267=0,C267&gt;=設定シート!E$85,C267&lt;=設定シート!G$85),1,0)</f>
        <v>#REF!</v>
      </c>
    </row>
    <row r="268" spans="1:18" ht="15" customHeight="1">
      <c r="B268" s="153">
        <v>7</v>
      </c>
      <c r="C268" s="153" t="e">
        <f>'報告書（事業主控）'!#REF!</f>
        <v>#REF!</v>
      </c>
      <c r="E268" s="153" t="e">
        <f>'報告書（事業主控）'!#REF!</f>
        <v>#REF!</v>
      </c>
      <c r="F268" s="153" t="e">
        <f>'報告書（事業主控）'!#REF!</f>
        <v>#REF!</v>
      </c>
      <c r="G268" s="231" t="str">
        <f>IF(ISERROR(VLOOKUP(E268,労務比率,'報告書（事業主控）'!#REF!,FALSE)),"",VLOOKUP(E268,労務比率,'報告書（事業主控）'!#REF!,FALSE))</f>
        <v/>
      </c>
      <c r="H268" s="231" t="str">
        <f>IF(ISERROR(VLOOKUP(E268,労務比率,'報告書（事業主控）'!#REF!+1,FALSE)),"",VLOOKUP(E268,労務比率,'報告書（事業主控）'!#REF!+1,FALSE))</f>
        <v/>
      </c>
      <c r="I268" s="153" t="e">
        <f>'報告書（事業主控）'!#REF!</f>
        <v>#REF!</v>
      </c>
      <c r="J268" s="153" t="e">
        <f>'報告書（事業主控）'!#REF!</f>
        <v>#REF!</v>
      </c>
      <c r="K268" s="153" t="e">
        <f>'報告書（事業主控）'!#REF!</f>
        <v>#REF!</v>
      </c>
      <c r="L268" s="317">
        <f t="shared" si="34"/>
        <v>0</v>
      </c>
      <c r="M268" s="231">
        <f t="shared" si="36"/>
        <v>0</v>
      </c>
      <c r="N268" s="321" t="e">
        <f t="shared" si="35"/>
        <v>#REF!</v>
      </c>
      <c r="O268" s="320" t="e">
        <f t="shared" si="33"/>
        <v>#REF!</v>
      </c>
      <c r="P268" s="321"/>
      <c r="Q268" s="321"/>
      <c r="R268" s="321" t="e">
        <f>IF(AND(J268=0,C268&gt;=設定シート!E$85,C268&lt;=設定シート!G$85),1,0)</f>
        <v>#REF!</v>
      </c>
    </row>
    <row r="269" spans="1:18" ht="15" customHeight="1">
      <c r="B269" s="153">
        <v>8</v>
      </c>
      <c r="C269" s="153" t="e">
        <f>'報告書（事業主控）'!#REF!</f>
        <v>#REF!</v>
      </c>
      <c r="E269" s="153" t="e">
        <f>'報告書（事業主控）'!#REF!</f>
        <v>#REF!</v>
      </c>
      <c r="F269" s="153" t="e">
        <f>'報告書（事業主控）'!#REF!</f>
        <v>#REF!</v>
      </c>
      <c r="G269" s="231" t="str">
        <f>IF(ISERROR(VLOOKUP(E269,労務比率,'報告書（事業主控）'!#REF!,FALSE)),"",VLOOKUP(E269,労務比率,'報告書（事業主控）'!#REF!,FALSE))</f>
        <v/>
      </c>
      <c r="H269" s="231" t="str">
        <f>IF(ISERROR(VLOOKUP(E269,労務比率,'報告書（事業主控）'!#REF!+1,FALSE)),"",VLOOKUP(E269,労務比率,'報告書（事業主控）'!#REF!+1,FALSE))</f>
        <v/>
      </c>
      <c r="I269" s="153" t="e">
        <f>'報告書（事業主控）'!#REF!</f>
        <v>#REF!</v>
      </c>
      <c r="J269" s="153" t="e">
        <f>'報告書（事業主控）'!#REF!</f>
        <v>#REF!</v>
      </c>
      <c r="K269" s="153" t="e">
        <f>'報告書（事業主控）'!#REF!</f>
        <v>#REF!</v>
      </c>
      <c r="L269" s="317">
        <f t="shared" si="34"/>
        <v>0</v>
      </c>
      <c r="M269" s="231">
        <f t="shared" si="36"/>
        <v>0</v>
      </c>
      <c r="N269" s="321" t="e">
        <f t="shared" si="35"/>
        <v>#REF!</v>
      </c>
      <c r="O269" s="320" t="e">
        <f t="shared" si="33"/>
        <v>#REF!</v>
      </c>
      <c r="P269" s="321"/>
      <c r="Q269" s="321"/>
      <c r="R269" s="321" t="e">
        <f>IF(AND(J269=0,C269&gt;=設定シート!E$85,C269&lt;=設定シート!G$85),1,0)</f>
        <v>#REF!</v>
      </c>
    </row>
    <row r="270" spans="1:18" ht="15" customHeight="1">
      <c r="B270" s="153">
        <v>9</v>
      </c>
      <c r="C270" s="153" t="e">
        <f>'報告書（事業主控）'!#REF!</f>
        <v>#REF!</v>
      </c>
      <c r="E270" s="153" t="e">
        <f>'報告書（事業主控）'!#REF!</f>
        <v>#REF!</v>
      </c>
      <c r="F270" s="153" t="e">
        <f>'報告書（事業主控）'!#REF!</f>
        <v>#REF!</v>
      </c>
      <c r="G270" s="231" t="str">
        <f>IF(ISERROR(VLOOKUP(E270,労務比率,'報告書（事業主控）'!#REF!,FALSE)),"",VLOOKUP(E270,労務比率,'報告書（事業主控）'!#REF!,FALSE))</f>
        <v/>
      </c>
      <c r="H270" s="231" t="str">
        <f>IF(ISERROR(VLOOKUP(E270,労務比率,'報告書（事業主控）'!#REF!+1,FALSE)),"",VLOOKUP(E270,労務比率,'報告書（事業主控）'!#REF!+1,FALSE))</f>
        <v/>
      </c>
      <c r="I270" s="153" t="e">
        <f>'報告書（事業主控）'!#REF!</f>
        <v>#REF!</v>
      </c>
      <c r="J270" s="153" t="e">
        <f>'報告書（事業主控）'!#REF!</f>
        <v>#REF!</v>
      </c>
      <c r="K270" s="153" t="e">
        <f>'報告書（事業主控）'!#REF!</f>
        <v>#REF!</v>
      </c>
      <c r="L270" s="317">
        <f t="shared" si="34"/>
        <v>0</v>
      </c>
      <c r="M270" s="231">
        <f t="shared" si="36"/>
        <v>0</v>
      </c>
      <c r="N270" s="321" t="e">
        <f t="shared" si="35"/>
        <v>#REF!</v>
      </c>
      <c r="O270" s="320" t="e">
        <f t="shared" si="33"/>
        <v>#REF!</v>
      </c>
      <c r="P270" s="321"/>
      <c r="Q270" s="321"/>
      <c r="R270" s="321" t="e">
        <f>IF(AND(J270=0,C270&gt;=設定シート!E$85,C270&lt;=設定シート!G$85),1,0)</f>
        <v>#REF!</v>
      </c>
    </row>
    <row r="271" spans="1:18" ht="15" customHeight="1">
      <c r="A271" s="153">
        <v>26</v>
      </c>
      <c r="B271" s="153">
        <v>1</v>
      </c>
      <c r="C271" s="153" t="e">
        <f>'報告書（事業主控）'!#REF!</f>
        <v>#REF!</v>
      </c>
      <c r="E271" s="153" t="e">
        <f>'報告書（事業主控）'!#REF!</f>
        <v>#REF!</v>
      </c>
      <c r="F271" s="153" t="e">
        <f>'報告書（事業主控）'!#REF!</f>
        <v>#REF!</v>
      </c>
      <c r="G271" s="231" t="str">
        <f>IF(ISERROR(VLOOKUP(E271,労務比率,'報告書（事業主控）'!#REF!,FALSE)),"",VLOOKUP(E271,労務比率,'報告書（事業主控）'!#REF!,FALSE))</f>
        <v/>
      </c>
      <c r="H271" s="231" t="str">
        <f>IF(ISERROR(VLOOKUP(E271,労務比率,'報告書（事業主控）'!#REF!+1,FALSE)),"",VLOOKUP(E271,労務比率,'報告書（事業主控）'!#REF!+1,FALSE))</f>
        <v/>
      </c>
      <c r="I271" s="153" t="e">
        <f>'報告書（事業主控）'!#REF!</f>
        <v>#REF!</v>
      </c>
      <c r="J271" s="153" t="e">
        <f>'報告書（事業主控）'!#REF!</f>
        <v>#REF!</v>
      </c>
      <c r="K271" s="153" t="e">
        <f>'報告書（事業主控）'!#REF!</f>
        <v>#REF!</v>
      </c>
      <c r="L271" s="317">
        <f t="shared" si="34"/>
        <v>0</v>
      </c>
      <c r="M271" s="231">
        <f t="shared" si="36"/>
        <v>0</v>
      </c>
      <c r="N271" s="321" t="e">
        <f t="shared" si="35"/>
        <v>#REF!</v>
      </c>
      <c r="O271" s="320" t="e">
        <f t="shared" si="33"/>
        <v>#REF!</v>
      </c>
      <c r="P271" s="321">
        <f>INT(SUMIF(O271:O279,0,I271:I279)*105/108)</f>
        <v>0</v>
      </c>
      <c r="Q271" s="324">
        <f>INT(P271*IF(COUNTIF(R271:R279,1)=0,0,SUMIF(R271:R279,1,G271:G279)/COUNTIF(R271:R279,1))/100)</f>
        <v>0</v>
      </c>
      <c r="R271" s="321" t="e">
        <f>IF(AND(J271=0,C271&gt;=設定シート!E$85,C271&lt;=設定シート!G$85),1,0)</f>
        <v>#REF!</v>
      </c>
    </row>
    <row r="272" spans="1:18" ht="15" customHeight="1">
      <c r="B272" s="153">
        <v>2</v>
      </c>
      <c r="C272" s="153" t="e">
        <f>'報告書（事業主控）'!#REF!</f>
        <v>#REF!</v>
      </c>
      <c r="E272" s="153" t="e">
        <f>'報告書（事業主控）'!#REF!</f>
        <v>#REF!</v>
      </c>
      <c r="F272" s="153" t="e">
        <f>'報告書（事業主控）'!#REF!</f>
        <v>#REF!</v>
      </c>
      <c r="G272" s="231" t="str">
        <f>IF(ISERROR(VLOOKUP(E272,労務比率,'報告書（事業主控）'!#REF!,FALSE)),"",VLOOKUP(E272,労務比率,'報告書（事業主控）'!#REF!,FALSE))</f>
        <v/>
      </c>
      <c r="H272" s="231" t="str">
        <f>IF(ISERROR(VLOOKUP(E272,労務比率,'報告書（事業主控）'!#REF!+1,FALSE)),"",VLOOKUP(E272,労務比率,'報告書（事業主控）'!#REF!+1,FALSE))</f>
        <v/>
      </c>
      <c r="I272" s="153" t="e">
        <f>'報告書（事業主控）'!#REF!</f>
        <v>#REF!</v>
      </c>
      <c r="J272" s="153" t="e">
        <f>'報告書（事業主控）'!#REF!</f>
        <v>#REF!</v>
      </c>
      <c r="K272" s="153" t="e">
        <f>'報告書（事業主控）'!#REF!</f>
        <v>#REF!</v>
      </c>
      <c r="L272" s="317">
        <f t="shared" si="34"/>
        <v>0</v>
      </c>
      <c r="M272" s="231">
        <f t="shared" si="36"/>
        <v>0</v>
      </c>
      <c r="N272" s="321" t="e">
        <f t="shared" si="35"/>
        <v>#REF!</v>
      </c>
      <c r="O272" s="320" t="e">
        <f t="shared" si="33"/>
        <v>#REF!</v>
      </c>
      <c r="P272" s="321"/>
      <c r="Q272" s="321"/>
      <c r="R272" s="321" t="e">
        <f>IF(AND(J272=0,C272&gt;=設定シート!E$85,C272&lt;=設定シート!G$85),1,0)</f>
        <v>#REF!</v>
      </c>
    </row>
    <row r="273" spans="1:18" ht="15" customHeight="1">
      <c r="B273" s="153">
        <v>3</v>
      </c>
      <c r="C273" s="153" t="e">
        <f>'報告書（事業主控）'!#REF!</f>
        <v>#REF!</v>
      </c>
      <c r="E273" s="153" t="e">
        <f>'報告書（事業主控）'!#REF!</f>
        <v>#REF!</v>
      </c>
      <c r="F273" s="153" t="e">
        <f>'報告書（事業主控）'!#REF!</f>
        <v>#REF!</v>
      </c>
      <c r="G273" s="231" t="str">
        <f>IF(ISERROR(VLOOKUP(E273,労務比率,'報告書（事業主控）'!#REF!,FALSE)),"",VLOOKUP(E273,労務比率,'報告書（事業主控）'!#REF!,FALSE))</f>
        <v/>
      </c>
      <c r="H273" s="231" t="str">
        <f>IF(ISERROR(VLOOKUP(E273,労務比率,'報告書（事業主控）'!#REF!+1,FALSE)),"",VLOOKUP(E273,労務比率,'報告書（事業主控）'!#REF!+1,FALSE))</f>
        <v/>
      </c>
      <c r="I273" s="153" t="e">
        <f>'報告書（事業主控）'!#REF!</f>
        <v>#REF!</v>
      </c>
      <c r="J273" s="153" t="e">
        <f>'報告書（事業主控）'!#REF!</f>
        <v>#REF!</v>
      </c>
      <c r="K273" s="153" t="e">
        <f>'報告書（事業主控）'!#REF!</f>
        <v>#REF!</v>
      </c>
      <c r="L273" s="317">
        <f t="shared" si="34"/>
        <v>0</v>
      </c>
      <c r="M273" s="231">
        <f t="shared" si="36"/>
        <v>0</v>
      </c>
      <c r="N273" s="321" t="e">
        <f t="shared" si="35"/>
        <v>#REF!</v>
      </c>
      <c r="O273" s="320" t="e">
        <f t="shared" si="33"/>
        <v>#REF!</v>
      </c>
      <c r="P273" s="321"/>
      <c r="Q273" s="321"/>
      <c r="R273" s="321" t="e">
        <f>IF(AND(J273=0,C273&gt;=設定シート!E$85,C273&lt;=設定シート!G$85),1,0)</f>
        <v>#REF!</v>
      </c>
    </row>
    <row r="274" spans="1:18" ht="15" customHeight="1">
      <c r="B274" s="153">
        <v>4</v>
      </c>
      <c r="C274" s="153" t="e">
        <f>'報告書（事業主控）'!#REF!</f>
        <v>#REF!</v>
      </c>
      <c r="E274" s="153" t="e">
        <f>'報告書（事業主控）'!#REF!</f>
        <v>#REF!</v>
      </c>
      <c r="F274" s="153" t="e">
        <f>'報告書（事業主控）'!#REF!</f>
        <v>#REF!</v>
      </c>
      <c r="G274" s="231" t="str">
        <f>IF(ISERROR(VLOOKUP(E274,労務比率,'報告書（事業主控）'!#REF!,FALSE)),"",VLOOKUP(E274,労務比率,'報告書（事業主控）'!#REF!,FALSE))</f>
        <v/>
      </c>
      <c r="H274" s="231" t="str">
        <f>IF(ISERROR(VLOOKUP(E274,労務比率,'報告書（事業主控）'!#REF!+1,FALSE)),"",VLOOKUP(E274,労務比率,'報告書（事業主控）'!#REF!+1,FALSE))</f>
        <v/>
      </c>
      <c r="I274" s="153" t="e">
        <f>'報告書（事業主控）'!#REF!</f>
        <v>#REF!</v>
      </c>
      <c r="J274" s="153" t="e">
        <f>'報告書（事業主控）'!#REF!</f>
        <v>#REF!</v>
      </c>
      <c r="K274" s="153" t="e">
        <f>'報告書（事業主控）'!#REF!</f>
        <v>#REF!</v>
      </c>
      <c r="L274" s="317">
        <f t="shared" si="34"/>
        <v>0</v>
      </c>
      <c r="M274" s="231">
        <f t="shared" si="36"/>
        <v>0</v>
      </c>
      <c r="N274" s="321" t="e">
        <f t="shared" si="35"/>
        <v>#REF!</v>
      </c>
      <c r="O274" s="320" t="e">
        <f t="shared" si="33"/>
        <v>#REF!</v>
      </c>
      <c r="P274" s="321"/>
      <c r="Q274" s="321"/>
      <c r="R274" s="321" t="e">
        <f>IF(AND(J274=0,C274&gt;=設定シート!E$85,C274&lt;=設定シート!G$85),1,0)</f>
        <v>#REF!</v>
      </c>
    </row>
    <row r="275" spans="1:18" ht="15" customHeight="1">
      <c r="B275" s="153">
        <v>5</v>
      </c>
      <c r="C275" s="153" t="e">
        <f>'報告書（事業主控）'!#REF!</f>
        <v>#REF!</v>
      </c>
      <c r="E275" s="153" t="e">
        <f>'報告書（事業主控）'!#REF!</f>
        <v>#REF!</v>
      </c>
      <c r="F275" s="153" t="e">
        <f>'報告書（事業主控）'!#REF!</f>
        <v>#REF!</v>
      </c>
      <c r="G275" s="231" t="str">
        <f>IF(ISERROR(VLOOKUP(E275,労務比率,'報告書（事業主控）'!#REF!,FALSE)),"",VLOOKUP(E275,労務比率,'報告書（事業主控）'!#REF!,FALSE))</f>
        <v/>
      </c>
      <c r="H275" s="231" t="str">
        <f>IF(ISERROR(VLOOKUP(E275,労務比率,'報告書（事業主控）'!#REF!+1,FALSE)),"",VLOOKUP(E275,労務比率,'報告書（事業主控）'!#REF!+1,FALSE))</f>
        <v/>
      </c>
      <c r="I275" s="153" t="e">
        <f>'報告書（事業主控）'!#REF!</f>
        <v>#REF!</v>
      </c>
      <c r="J275" s="153" t="e">
        <f>'報告書（事業主控）'!#REF!</f>
        <v>#REF!</v>
      </c>
      <c r="K275" s="153" t="e">
        <f>'報告書（事業主控）'!#REF!</f>
        <v>#REF!</v>
      </c>
      <c r="L275" s="317">
        <f t="shared" si="34"/>
        <v>0</v>
      </c>
      <c r="M275" s="231">
        <f t="shared" si="36"/>
        <v>0</v>
      </c>
      <c r="N275" s="321" t="e">
        <f t="shared" si="35"/>
        <v>#REF!</v>
      </c>
      <c r="O275" s="320" t="e">
        <f t="shared" si="33"/>
        <v>#REF!</v>
      </c>
      <c r="P275" s="321"/>
      <c r="Q275" s="321"/>
      <c r="R275" s="321" t="e">
        <f>IF(AND(J275=0,C275&gt;=設定シート!E$85,C275&lt;=設定シート!G$85),1,0)</f>
        <v>#REF!</v>
      </c>
    </row>
    <row r="276" spans="1:18" ht="15" customHeight="1">
      <c r="B276" s="153">
        <v>6</v>
      </c>
      <c r="C276" s="153" t="e">
        <f>'報告書（事業主控）'!#REF!</f>
        <v>#REF!</v>
      </c>
      <c r="E276" s="153" t="e">
        <f>'報告書（事業主控）'!#REF!</f>
        <v>#REF!</v>
      </c>
      <c r="F276" s="153" t="e">
        <f>'報告書（事業主控）'!#REF!</f>
        <v>#REF!</v>
      </c>
      <c r="G276" s="231" t="str">
        <f>IF(ISERROR(VLOOKUP(E276,労務比率,'報告書（事業主控）'!#REF!,FALSE)),"",VLOOKUP(E276,労務比率,'報告書（事業主控）'!#REF!,FALSE))</f>
        <v/>
      </c>
      <c r="H276" s="231" t="str">
        <f>IF(ISERROR(VLOOKUP(E276,労務比率,'報告書（事業主控）'!#REF!+1,FALSE)),"",VLOOKUP(E276,労務比率,'報告書（事業主控）'!#REF!+1,FALSE))</f>
        <v/>
      </c>
      <c r="I276" s="153" t="e">
        <f>'報告書（事業主控）'!#REF!</f>
        <v>#REF!</v>
      </c>
      <c r="J276" s="153" t="e">
        <f>'報告書（事業主控）'!#REF!</f>
        <v>#REF!</v>
      </c>
      <c r="K276" s="153" t="e">
        <f>'報告書（事業主控）'!#REF!</f>
        <v>#REF!</v>
      </c>
      <c r="L276" s="317">
        <f t="shared" si="34"/>
        <v>0</v>
      </c>
      <c r="M276" s="231">
        <f t="shared" si="36"/>
        <v>0</v>
      </c>
      <c r="N276" s="321" t="e">
        <f t="shared" si="35"/>
        <v>#REF!</v>
      </c>
      <c r="O276" s="320" t="e">
        <f t="shared" si="33"/>
        <v>#REF!</v>
      </c>
      <c r="P276" s="321"/>
      <c r="Q276" s="321"/>
      <c r="R276" s="321" t="e">
        <f>IF(AND(J276=0,C276&gt;=設定シート!E$85,C276&lt;=設定シート!G$85),1,0)</f>
        <v>#REF!</v>
      </c>
    </row>
    <row r="277" spans="1:18" ht="15" customHeight="1">
      <c r="B277" s="153">
        <v>7</v>
      </c>
      <c r="C277" s="153" t="e">
        <f>'報告書（事業主控）'!#REF!</f>
        <v>#REF!</v>
      </c>
      <c r="E277" s="153" t="e">
        <f>'報告書（事業主控）'!#REF!</f>
        <v>#REF!</v>
      </c>
      <c r="F277" s="153" t="e">
        <f>'報告書（事業主控）'!#REF!</f>
        <v>#REF!</v>
      </c>
      <c r="G277" s="231" t="str">
        <f>IF(ISERROR(VLOOKUP(E277,労務比率,'報告書（事業主控）'!#REF!,FALSE)),"",VLOOKUP(E277,労務比率,'報告書（事業主控）'!#REF!,FALSE))</f>
        <v/>
      </c>
      <c r="H277" s="231" t="str">
        <f>IF(ISERROR(VLOOKUP(E277,労務比率,'報告書（事業主控）'!#REF!+1,FALSE)),"",VLOOKUP(E277,労務比率,'報告書（事業主控）'!#REF!+1,FALSE))</f>
        <v/>
      </c>
      <c r="I277" s="153" t="e">
        <f>'報告書（事業主控）'!#REF!</f>
        <v>#REF!</v>
      </c>
      <c r="J277" s="153" t="e">
        <f>'報告書（事業主控）'!#REF!</f>
        <v>#REF!</v>
      </c>
      <c r="K277" s="153" t="e">
        <f>'報告書（事業主控）'!#REF!</f>
        <v>#REF!</v>
      </c>
      <c r="L277" s="317">
        <f t="shared" si="34"/>
        <v>0</v>
      </c>
      <c r="M277" s="231">
        <f t="shared" si="36"/>
        <v>0</v>
      </c>
      <c r="N277" s="321" t="e">
        <f t="shared" si="35"/>
        <v>#REF!</v>
      </c>
      <c r="O277" s="320" t="e">
        <f t="shared" ref="O277:O315" si="37">IF(I277=N277,IF(ISERROR(ROUNDDOWN(I277*G277/100,0)+K277),0,ROUNDDOWN(I277*G277/100,0)+K277),0)</f>
        <v>#REF!</v>
      </c>
      <c r="P277" s="321"/>
      <c r="Q277" s="321"/>
      <c r="R277" s="321" t="e">
        <f>IF(AND(J277=0,C277&gt;=設定シート!E$85,C277&lt;=設定シート!G$85),1,0)</f>
        <v>#REF!</v>
      </c>
    </row>
    <row r="278" spans="1:18" ht="15" customHeight="1">
      <c r="B278" s="153">
        <v>8</v>
      </c>
      <c r="C278" s="153" t="e">
        <f>'報告書（事業主控）'!#REF!</f>
        <v>#REF!</v>
      </c>
      <c r="E278" s="153" t="e">
        <f>'報告書（事業主控）'!#REF!</f>
        <v>#REF!</v>
      </c>
      <c r="F278" s="153" t="e">
        <f>'報告書（事業主控）'!#REF!</f>
        <v>#REF!</v>
      </c>
      <c r="G278" s="231" t="str">
        <f>IF(ISERROR(VLOOKUP(E278,労務比率,'報告書（事業主控）'!#REF!,FALSE)),"",VLOOKUP(E278,労務比率,'報告書（事業主控）'!#REF!,FALSE))</f>
        <v/>
      </c>
      <c r="H278" s="231" t="str">
        <f>IF(ISERROR(VLOOKUP(E278,労務比率,'報告書（事業主控）'!#REF!+1,FALSE)),"",VLOOKUP(E278,労務比率,'報告書（事業主控）'!#REF!+1,FALSE))</f>
        <v/>
      </c>
      <c r="I278" s="153" t="e">
        <f>'報告書（事業主控）'!#REF!</f>
        <v>#REF!</v>
      </c>
      <c r="J278" s="153" t="e">
        <f>'報告書（事業主控）'!#REF!</f>
        <v>#REF!</v>
      </c>
      <c r="K278" s="153" t="e">
        <f>'報告書（事業主控）'!#REF!</f>
        <v>#REF!</v>
      </c>
      <c r="L278" s="317">
        <f t="shared" si="34"/>
        <v>0</v>
      </c>
      <c r="M278" s="231">
        <f t="shared" si="36"/>
        <v>0</v>
      </c>
      <c r="N278" s="321" t="e">
        <f t="shared" si="35"/>
        <v>#REF!</v>
      </c>
      <c r="O278" s="320" t="e">
        <f t="shared" si="37"/>
        <v>#REF!</v>
      </c>
      <c r="P278" s="321"/>
      <c r="Q278" s="321"/>
      <c r="R278" s="321" t="e">
        <f>IF(AND(J278=0,C278&gt;=設定シート!E$85,C278&lt;=設定シート!G$85),1,0)</f>
        <v>#REF!</v>
      </c>
    </row>
    <row r="279" spans="1:18" ht="15" customHeight="1">
      <c r="B279" s="153">
        <v>9</v>
      </c>
      <c r="C279" s="153" t="e">
        <f>'報告書（事業主控）'!#REF!</f>
        <v>#REF!</v>
      </c>
      <c r="E279" s="153" t="e">
        <f>'報告書（事業主控）'!#REF!</f>
        <v>#REF!</v>
      </c>
      <c r="F279" s="153" t="e">
        <f>'報告書（事業主控）'!#REF!</f>
        <v>#REF!</v>
      </c>
      <c r="G279" s="231" t="str">
        <f>IF(ISERROR(VLOOKUP(E279,労務比率,'報告書（事業主控）'!#REF!,FALSE)),"",VLOOKUP(E279,労務比率,'報告書（事業主控）'!#REF!,FALSE))</f>
        <v/>
      </c>
      <c r="H279" s="231" t="str">
        <f>IF(ISERROR(VLOOKUP(E279,労務比率,'報告書（事業主控）'!#REF!+1,FALSE)),"",VLOOKUP(E279,労務比率,'報告書（事業主控）'!#REF!+1,FALSE))</f>
        <v/>
      </c>
      <c r="I279" s="153" t="e">
        <f>'報告書（事業主控）'!#REF!</f>
        <v>#REF!</v>
      </c>
      <c r="J279" s="153" t="e">
        <f>'報告書（事業主控）'!#REF!</f>
        <v>#REF!</v>
      </c>
      <c r="K279" s="153" t="e">
        <f>'報告書（事業主控）'!#REF!</f>
        <v>#REF!</v>
      </c>
      <c r="L279" s="317">
        <f t="shared" si="34"/>
        <v>0</v>
      </c>
      <c r="M279" s="231">
        <f t="shared" si="36"/>
        <v>0</v>
      </c>
      <c r="N279" s="321" t="e">
        <f t="shared" si="35"/>
        <v>#REF!</v>
      </c>
      <c r="O279" s="320" t="e">
        <f t="shared" si="37"/>
        <v>#REF!</v>
      </c>
      <c r="P279" s="321"/>
      <c r="Q279" s="321"/>
      <c r="R279" s="321" t="e">
        <f>IF(AND(J279=0,C279&gt;=設定シート!E$85,C279&lt;=設定シート!G$85),1,0)</f>
        <v>#REF!</v>
      </c>
    </row>
    <row r="280" spans="1:18" ht="15" customHeight="1">
      <c r="A280" s="153">
        <v>27</v>
      </c>
      <c r="B280" s="153">
        <v>1</v>
      </c>
      <c r="C280" s="153" t="e">
        <f>'報告書（事業主控）'!#REF!</f>
        <v>#REF!</v>
      </c>
      <c r="E280" s="153" t="e">
        <f>'報告書（事業主控）'!#REF!</f>
        <v>#REF!</v>
      </c>
      <c r="F280" s="153" t="e">
        <f>'報告書（事業主控）'!#REF!</f>
        <v>#REF!</v>
      </c>
      <c r="G280" s="231" t="str">
        <f>IF(ISERROR(VLOOKUP(E280,労務比率,'報告書（事業主控）'!#REF!,FALSE)),"",VLOOKUP(E280,労務比率,'報告書（事業主控）'!#REF!,FALSE))</f>
        <v/>
      </c>
      <c r="H280" s="231" t="str">
        <f>IF(ISERROR(VLOOKUP(E280,労務比率,'報告書（事業主控）'!#REF!+1,FALSE)),"",VLOOKUP(E280,労務比率,'報告書（事業主控）'!#REF!+1,FALSE))</f>
        <v/>
      </c>
      <c r="I280" s="153" t="e">
        <f>'報告書（事業主控）'!#REF!</f>
        <v>#REF!</v>
      </c>
      <c r="J280" s="153" t="e">
        <f>'報告書（事業主控）'!#REF!</f>
        <v>#REF!</v>
      </c>
      <c r="K280" s="153" t="e">
        <f>'報告書（事業主控）'!#REF!</f>
        <v>#REF!</v>
      </c>
      <c r="L280" s="317">
        <f t="shared" si="34"/>
        <v>0</v>
      </c>
      <c r="M280" s="231">
        <f t="shared" si="36"/>
        <v>0</v>
      </c>
      <c r="N280" s="321" t="e">
        <f t="shared" si="35"/>
        <v>#REF!</v>
      </c>
      <c r="O280" s="320" t="e">
        <f t="shared" si="37"/>
        <v>#REF!</v>
      </c>
      <c r="P280" s="321">
        <f>INT(SUMIF(O280:O288,0,I280:I288)*105/108)</f>
        <v>0</v>
      </c>
      <c r="Q280" s="324">
        <f>INT(P280*IF(COUNTIF(R280:R288,1)=0,0,SUMIF(R280:R288,1,G280:G288)/COUNTIF(R280:R288,1))/100)</f>
        <v>0</v>
      </c>
      <c r="R280" s="321" t="e">
        <f>IF(AND(J280=0,C280&gt;=設定シート!E$85,C280&lt;=設定シート!G$85),1,0)</f>
        <v>#REF!</v>
      </c>
    </row>
    <row r="281" spans="1:18" ht="15" customHeight="1">
      <c r="B281" s="153">
        <v>2</v>
      </c>
      <c r="C281" s="153" t="e">
        <f>'報告書（事業主控）'!#REF!</f>
        <v>#REF!</v>
      </c>
      <c r="E281" s="153" t="e">
        <f>'報告書（事業主控）'!#REF!</f>
        <v>#REF!</v>
      </c>
      <c r="F281" s="153" t="e">
        <f>'報告書（事業主控）'!#REF!</f>
        <v>#REF!</v>
      </c>
      <c r="G281" s="231" t="str">
        <f>IF(ISERROR(VLOOKUP(E281,労務比率,'報告書（事業主控）'!#REF!,FALSE)),"",VLOOKUP(E281,労務比率,'報告書（事業主控）'!#REF!,FALSE))</f>
        <v/>
      </c>
      <c r="H281" s="231" t="str">
        <f>IF(ISERROR(VLOOKUP(E281,労務比率,'報告書（事業主控）'!#REF!+1,FALSE)),"",VLOOKUP(E281,労務比率,'報告書（事業主控）'!#REF!+1,FALSE))</f>
        <v/>
      </c>
      <c r="I281" s="153" t="e">
        <f>'報告書（事業主控）'!#REF!</f>
        <v>#REF!</v>
      </c>
      <c r="J281" s="153" t="e">
        <f>'報告書（事業主控）'!#REF!</f>
        <v>#REF!</v>
      </c>
      <c r="K281" s="153" t="e">
        <f>'報告書（事業主控）'!#REF!</f>
        <v>#REF!</v>
      </c>
      <c r="L281" s="317">
        <f t="shared" si="34"/>
        <v>0</v>
      </c>
      <c r="M281" s="231">
        <f t="shared" si="36"/>
        <v>0</v>
      </c>
      <c r="N281" s="321" t="e">
        <f t="shared" si="35"/>
        <v>#REF!</v>
      </c>
      <c r="O281" s="320" t="e">
        <f t="shared" si="37"/>
        <v>#REF!</v>
      </c>
      <c r="P281" s="321"/>
      <c r="Q281" s="321"/>
      <c r="R281" s="321" t="e">
        <f>IF(AND(J281=0,C281&gt;=設定シート!E$85,C281&lt;=設定シート!G$85),1,0)</f>
        <v>#REF!</v>
      </c>
    </row>
    <row r="282" spans="1:18" ht="15" customHeight="1">
      <c r="B282" s="153">
        <v>3</v>
      </c>
      <c r="C282" s="153" t="e">
        <f>'報告書（事業主控）'!#REF!</f>
        <v>#REF!</v>
      </c>
      <c r="E282" s="153" t="e">
        <f>'報告書（事業主控）'!#REF!</f>
        <v>#REF!</v>
      </c>
      <c r="F282" s="153" t="e">
        <f>'報告書（事業主控）'!#REF!</f>
        <v>#REF!</v>
      </c>
      <c r="G282" s="231" t="str">
        <f>IF(ISERROR(VLOOKUP(E282,労務比率,'報告書（事業主控）'!#REF!,FALSE)),"",VLOOKUP(E282,労務比率,'報告書（事業主控）'!#REF!,FALSE))</f>
        <v/>
      </c>
      <c r="H282" s="231" t="str">
        <f>IF(ISERROR(VLOOKUP(E282,労務比率,'報告書（事業主控）'!#REF!+1,FALSE)),"",VLOOKUP(E282,労務比率,'報告書（事業主控）'!#REF!+1,FALSE))</f>
        <v/>
      </c>
      <c r="I282" s="153" t="e">
        <f>'報告書（事業主控）'!#REF!</f>
        <v>#REF!</v>
      </c>
      <c r="J282" s="153" t="e">
        <f>'報告書（事業主控）'!#REF!</f>
        <v>#REF!</v>
      </c>
      <c r="K282" s="153" t="e">
        <f>'報告書（事業主控）'!#REF!</f>
        <v>#REF!</v>
      </c>
      <c r="L282" s="317">
        <f t="shared" si="34"/>
        <v>0</v>
      </c>
      <c r="M282" s="231">
        <f t="shared" si="36"/>
        <v>0</v>
      </c>
      <c r="N282" s="321" t="e">
        <f t="shared" si="35"/>
        <v>#REF!</v>
      </c>
      <c r="O282" s="320" t="e">
        <f t="shared" si="37"/>
        <v>#REF!</v>
      </c>
      <c r="P282" s="321"/>
      <c r="Q282" s="321"/>
      <c r="R282" s="321" t="e">
        <f>IF(AND(J282=0,C282&gt;=設定シート!E$85,C282&lt;=設定シート!G$85),1,0)</f>
        <v>#REF!</v>
      </c>
    </row>
    <row r="283" spans="1:18" ht="15" customHeight="1">
      <c r="B283" s="153">
        <v>4</v>
      </c>
      <c r="C283" s="153" t="e">
        <f>'報告書（事業主控）'!#REF!</f>
        <v>#REF!</v>
      </c>
      <c r="E283" s="153" t="e">
        <f>'報告書（事業主控）'!#REF!</f>
        <v>#REF!</v>
      </c>
      <c r="F283" s="153" t="e">
        <f>'報告書（事業主控）'!#REF!</f>
        <v>#REF!</v>
      </c>
      <c r="G283" s="231" t="str">
        <f>IF(ISERROR(VLOOKUP(E283,労務比率,'報告書（事業主控）'!#REF!,FALSE)),"",VLOOKUP(E283,労務比率,'報告書（事業主控）'!#REF!,FALSE))</f>
        <v/>
      </c>
      <c r="H283" s="231" t="str">
        <f>IF(ISERROR(VLOOKUP(E283,労務比率,'報告書（事業主控）'!#REF!+1,FALSE)),"",VLOOKUP(E283,労務比率,'報告書（事業主控）'!#REF!+1,FALSE))</f>
        <v/>
      </c>
      <c r="I283" s="153" t="e">
        <f>'報告書（事業主控）'!#REF!</f>
        <v>#REF!</v>
      </c>
      <c r="J283" s="153" t="e">
        <f>'報告書（事業主控）'!#REF!</f>
        <v>#REF!</v>
      </c>
      <c r="K283" s="153" t="e">
        <f>'報告書（事業主控）'!#REF!</f>
        <v>#REF!</v>
      </c>
      <c r="L283" s="317">
        <f t="shared" si="34"/>
        <v>0</v>
      </c>
      <c r="M283" s="231">
        <f t="shared" si="36"/>
        <v>0</v>
      </c>
      <c r="N283" s="321" t="e">
        <f t="shared" si="35"/>
        <v>#REF!</v>
      </c>
      <c r="O283" s="320" t="e">
        <f t="shared" si="37"/>
        <v>#REF!</v>
      </c>
      <c r="P283" s="321"/>
      <c r="Q283" s="321"/>
      <c r="R283" s="321" t="e">
        <f>IF(AND(J283=0,C283&gt;=設定シート!E$85,C283&lt;=設定シート!G$85),1,0)</f>
        <v>#REF!</v>
      </c>
    </row>
    <row r="284" spans="1:18" ht="15" customHeight="1">
      <c r="B284" s="153">
        <v>5</v>
      </c>
      <c r="C284" s="153" t="e">
        <f>'報告書（事業主控）'!#REF!</f>
        <v>#REF!</v>
      </c>
      <c r="E284" s="153" t="e">
        <f>'報告書（事業主控）'!#REF!</f>
        <v>#REF!</v>
      </c>
      <c r="F284" s="153" t="e">
        <f>'報告書（事業主控）'!#REF!</f>
        <v>#REF!</v>
      </c>
      <c r="G284" s="231" t="str">
        <f>IF(ISERROR(VLOOKUP(E284,労務比率,'報告書（事業主控）'!#REF!,FALSE)),"",VLOOKUP(E284,労務比率,'報告書（事業主控）'!#REF!,FALSE))</f>
        <v/>
      </c>
      <c r="H284" s="231" t="str">
        <f>IF(ISERROR(VLOOKUP(E284,労務比率,'報告書（事業主控）'!#REF!+1,FALSE)),"",VLOOKUP(E284,労務比率,'報告書（事業主控）'!#REF!+1,FALSE))</f>
        <v/>
      </c>
      <c r="I284" s="153" t="e">
        <f>'報告書（事業主控）'!#REF!</f>
        <v>#REF!</v>
      </c>
      <c r="J284" s="153" t="e">
        <f>'報告書（事業主控）'!#REF!</f>
        <v>#REF!</v>
      </c>
      <c r="K284" s="153" t="e">
        <f>'報告書（事業主控）'!#REF!</f>
        <v>#REF!</v>
      </c>
      <c r="L284" s="317">
        <f t="shared" si="34"/>
        <v>0</v>
      </c>
      <c r="M284" s="231">
        <f t="shared" si="36"/>
        <v>0</v>
      </c>
      <c r="N284" s="321" t="e">
        <f t="shared" si="35"/>
        <v>#REF!</v>
      </c>
      <c r="O284" s="320" t="e">
        <f t="shared" si="37"/>
        <v>#REF!</v>
      </c>
      <c r="P284" s="321"/>
      <c r="Q284" s="321"/>
      <c r="R284" s="321" t="e">
        <f>IF(AND(J284=0,C284&gt;=設定シート!E$85,C284&lt;=設定シート!G$85),1,0)</f>
        <v>#REF!</v>
      </c>
    </row>
    <row r="285" spans="1:18" ht="15" customHeight="1">
      <c r="B285" s="153">
        <v>6</v>
      </c>
      <c r="C285" s="153" t="e">
        <f>'報告書（事業主控）'!#REF!</f>
        <v>#REF!</v>
      </c>
      <c r="E285" s="153" t="e">
        <f>'報告書（事業主控）'!#REF!</f>
        <v>#REF!</v>
      </c>
      <c r="F285" s="153" t="e">
        <f>'報告書（事業主控）'!#REF!</f>
        <v>#REF!</v>
      </c>
      <c r="G285" s="231" t="str">
        <f>IF(ISERROR(VLOOKUP(E285,労務比率,'報告書（事業主控）'!#REF!,FALSE)),"",VLOOKUP(E285,労務比率,'報告書（事業主控）'!#REF!,FALSE))</f>
        <v/>
      </c>
      <c r="H285" s="231" t="str">
        <f>IF(ISERROR(VLOOKUP(E285,労務比率,'報告書（事業主控）'!#REF!+1,FALSE)),"",VLOOKUP(E285,労務比率,'報告書（事業主控）'!#REF!+1,FALSE))</f>
        <v/>
      </c>
      <c r="I285" s="153" t="e">
        <f>'報告書（事業主控）'!#REF!</f>
        <v>#REF!</v>
      </c>
      <c r="J285" s="153" t="e">
        <f>'報告書（事業主控）'!#REF!</f>
        <v>#REF!</v>
      </c>
      <c r="K285" s="153" t="e">
        <f>'報告書（事業主控）'!#REF!</f>
        <v>#REF!</v>
      </c>
      <c r="L285" s="317">
        <f t="shared" si="34"/>
        <v>0</v>
      </c>
      <c r="M285" s="231">
        <f t="shared" si="36"/>
        <v>0</v>
      </c>
      <c r="N285" s="321" t="e">
        <f t="shared" si="35"/>
        <v>#REF!</v>
      </c>
      <c r="O285" s="320" t="e">
        <f t="shared" si="37"/>
        <v>#REF!</v>
      </c>
      <c r="P285" s="321"/>
      <c r="Q285" s="321"/>
      <c r="R285" s="321" t="e">
        <f>IF(AND(J285=0,C285&gt;=設定シート!E$85,C285&lt;=設定シート!G$85),1,0)</f>
        <v>#REF!</v>
      </c>
    </row>
    <row r="286" spans="1:18" ht="15" customHeight="1">
      <c r="B286" s="153">
        <v>7</v>
      </c>
      <c r="C286" s="153" t="e">
        <f>'報告書（事業主控）'!#REF!</f>
        <v>#REF!</v>
      </c>
      <c r="E286" s="153" t="e">
        <f>'報告書（事業主控）'!#REF!</f>
        <v>#REF!</v>
      </c>
      <c r="F286" s="153" t="e">
        <f>'報告書（事業主控）'!#REF!</f>
        <v>#REF!</v>
      </c>
      <c r="G286" s="231" t="str">
        <f>IF(ISERROR(VLOOKUP(E286,労務比率,'報告書（事業主控）'!#REF!,FALSE)),"",VLOOKUP(E286,労務比率,'報告書（事業主控）'!#REF!,FALSE))</f>
        <v/>
      </c>
      <c r="H286" s="231" t="str">
        <f>IF(ISERROR(VLOOKUP(E286,労務比率,'報告書（事業主控）'!#REF!+1,FALSE)),"",VLOOKUP(E286,労務比率,'報告書（事業主控）'!#REF!+1,FALSE))</f>
        <v/>
      </c>
      <c r="I286" s="153" t="e">
        <f>'報告書（事業主控）'!#REF!</f>
        <v>#REF!</v>
      </c>
      <c r="J286" s="153" t="e">
        <f>'報告書（事業主控）'!#REF!</f>
        <v>#REF!</v>
      </c>
      <c r="K286" s="153" t="e">
        <f>'報告書（事業主控）'!#REF!</f>
        <v>#REF!</v>
      </c>
      <c r="L286" s="317">
        <f t="shared" si="34"/>
        <v>0</v>
      </c>
      <c r="M286" s="231">
        <f t="shared" si="36"/>
        <v>0</v>
      </c>
      <c r="N286" s="321" t="e">
        <f t="shared" si="35"/>
        <v>#REF!</v>
      </c>
      <c r="O286" s="320" t="e">
        <f t="shared" si="37"/>
        <v>#REF!</v>
      </c>
      <c r="P286" s="321"/>
      <c r="Q286" s="321"/>
      <c r="R286" s="321" t="e">
        <f>IF(AND(J286=0,C286&gt;=設定シート!E$85,C286&lt;=設定シート!G$85),1,0)</f>
        <v>#REF!</v>
      </c>
    </row>
    <row r="287" spans="1:18" ht="15" customHeight="1">
      <c r="B287" s="153">
        <v>8</v>
      </c>
      <c r="C287" s="153" t="e">
        <f>'報告書（事業主控）'!#REF!</f>
        <v>#REF!</v>
      </c>
      <c r="E287" s="153" t="e">
        <f>'報告書（事業主控）'!#REF!</f>
        <v>#REF!</v>
      </c>
      <c r="F287" s="153" t="e">
        <f>'報告書（事業主控）'!#REF!</f>
        <v>#REF!</v>
      </c>
      <c r="G287" s="231" t="str">
        <f>IF(ISERROR(VLOOKUP(E287,労務比率,'報告書（事業主控）'!#REF!,FALSE)),"",VLOOKUP(E287,労務比率,'報告書（事業主控）'!#REF!,FALSE))</f>
        <v/>
      </c>
      <c r="H287" s="231" t="str">
        <f>IF(ISERROR(VLOOKUP(E287,労務比率,'報告書（事業主控）'!#REF!+1,FALSE)),"",VLOOKUP(E287,労務比率,'報告書（事業主控）'!#REF!+1,FALSE))</f>
        <v/>
      </c>
      <c r="I287" s="153" t="e">
        <f>'報告書（事業主控）'!#REF!</f>
        <v>#REF!</v>
      </c>
      <c r="J287" s="153" t="e">
        <f>'報告書（事業主控）'!#REF!</f>
        <v>#REF!</v>
      </c>
      <c r="K287" s="153" t="e">
        <f>'報告書（事業主控）'!#REF!</f>
        <v>#REF!</v>
      </c>
      <c r="L287" s="317">
        <f t="shared" si="34"/>
        <v>0</v>
      </c>
      <c r="M287" s="231">
        <f t="shared" si="36"/>
        <v>0</v>
      </c>
      <c r="N287" s="321" t="e">
        <f t="shared" si="35"/>
        <v>#REF!</v>
      </c>
      <c r="O287" s="320" t="e">
        <f t="shared" si="37"/>
        <v>#REF!</v>
      </c>
      <c r="P287" s="321"/>
      <c r="Q287" s="321"/>
      <c r="R287" s="321" t="e">
        <f>IF(AND(J287=0,C287&gt;=設定シート!E$85,C287&lt;=設定シート!G$85),1,0)</f>
        <v>#REF!</v>
      </c>
    </row>
    <row r="288" spans="1:18" ht="15" customHeight="1">
      <c r="B288" s="153">
        <v>9</v>
      </c>
      <c r="C288" s="153" t="e">
        <f>'報告書（事業主控）'!#REF!</f>
        <v>#REF!</v>
      </c>
      <c r="E288" s="153" t="e">
        <f>'報告書（事業主控）'!#REF!</f>
        <v>#REF!</v>
      </c>
      <c r="F288" s="153" t="e">
        <f>'報告書（事業主控）'!#REF!</f>
        <v>#REF!</v>
      </c>
      <c r="G288" s="231" t="str">
        <f>IF(ISERROR(VLOOKUP(E288,労務比率,'報告書（事業主控）'!#REF!,FALSE)),"",VLOOKUP(E288,労務比率,'報告書（事業主控）'!#REF!,FALSE))</f>
        <v/>
      </c>
      <c r="H288" s="231" t="str">
        <f>IF(ISERROR(VLOOKUP(E288,労務比率,'報告書（事業主控）'!#REF!+1,FALSE)),"",VLOOKUP(E288,労務比率,'報告書（事業主控）'!#REF!+1,FALSE))</f>
        <v/>
      </c>
      <c r="I288" s="153" t="e">
        <f>'報告書（事業主控）'!#REF!</f>
        <v>#REF!</v>
      </c>
      <c r="J288" s="153" t="e">
        <f>'報告書（事業主控）'!#REF!</f>
        <v>#REF!</v>
      </c>
      <c r="K288" s="153" t="e">
        <f>'報告書（事業主控）'!#REF!</f>
        <v>#REF!</v>
      </c>
      <c r="L288" s="317">
        <f t="shared" si="34"/>
        <v>0</v>
      </c>
      <c r="M288" s="231">
        <f t="shared" si="36"/>
        <v>0</v>
      </c>
      <c r="N288" s="321" t="e">
        <f t="shared" si="35"/>
        <v>#REF!</v>
      </c>
      <c r="O288" s="320" t="e">
        <f t="shared" si="37"/>
        <v>#REF!</v>
      </c>
      <c r="P288" s="321"/>
      <c r="Q288" s="321"/>
      <c r="R288" s="321" t="e">
        <f>IF(AND(J288=0,C288&gt;=設定シート!E$85,C288&lt;=設定シート!G$85),1,0)</f>
        <v>#REF!</v>
      </c>
    </row>
    <row r="289" spans="1:18" ht="15" customHeight="1">
      <c r="A289" s="153">
        <v>28</v>
      </c>
      <c r="B289" s="153">
        <v>1</v>
      </c>
      <c r="C289" s="153" t="e">
        <f>'報告書（事業主控）'!#REF!</f>
        <v>#REF!</v>
      </c>
      <c r="E289" s="153" t="e">
        <f>'報告書（事業主控）'!#REF!</f>
        <v>#REF!</v>
      </c>
      <c r="F289" s="153" t="e">
        <f>'報告書（事業主控）'!#REF!</f>
        <v>#REF!</v>
      </c>
      <c r="G289" s="231" t="str">
        <f>IF(ISERROR(VLOOKUP(E289,労務比率,'報告書（事業主控）'!#REF!,FALSE)),"",VLOOKUP(E289,労務比率,'報告書（事業主控）'!#REF!,FALSE))</f>
        <v/>
      </c>
      <c r="H289" s="231" t="str">
        <f>IF(ISERROR(VLOOKUP(E289,労務比率,'報告書（事業主控）'!#REF!+1,FALSE)),"",VLOOKUP(E289,労務比率,'報告書（事業主控）'!#REF!+1,FALSE))</f>
        <v/>
      </c>
      <c r="I289" s="153" t="e">
        <f>'報告書（事業主控）'!#REF!</f>
        <v>#REF!</v>
      </c>
      <c r="J289" s="153" t="e">
        <f>'報告書（事業主控）'!#REF!</f>
        <v>#REF!</v>
      </c>
      <c r="K289" s="153" t="e">
        <f>'報告書（事業主控）'!#REF!</f>
        <v>#REF!</v>
      </c>
      <c r="L289" s="317">
        <f t="shared" si="34"/>
        <v>0</v>
      </c>
      <c r="M289" s="231">
        <f t="shared" si="36"/>
        <v>0</v>
      </c>
      <c r="N289" s="321" t="e">
        <f t="shared" si="35"/>
        <v>#REF!</v>
      </c>
      <c r="O289" s="320" t="e">
        <f t="shared" si="37"/>
        <v>#REF!</v>
      </c>
      <c r="P289" s="321">
        <f>INT(SUMIF(O289:O297,0,I289:I297)*105/108)</f>
        <v>0</v>
      </c>
      <c r="Q289" s="324">
        <f>INT(P289*IF(COUNTIF(R289:R297,1)=0,0,SUMIF(R289:R297,1,G289:G297)/COUNTIF(R289:R297,1))/100)</f>
        <v>0</v>
      </c>
      <c r="R289" s="321" t="e">
        <f>IF(AND(J289=0,C289&gt;=設定シート!E$85,C289&lt;=設定シート!G$85),1,0)</f>
        <v>#REF!</v>
      </c>
    </row>
    <row r="290" spans="1:18" ht="15" customHeight="1">
      <c r="B290" s="153">
        <v>2</v>
      </c>
      <c r="C290" s="153" t="e">
        <f>'報告書（事業主控）'!#REF!</f>
        <v>#REF!</v>
      </c>
      <c r="E290" s="153" t="e">
        <f>'報告書（事業主控）'!#REF!</f>
        <v>#REF!</v>
      </c>
      <c r="F290" s="153" t="e">
        <f>'報告書（事業主控）'!#REF!</f>
        <v>#REF!</v>
      </c>
      <c r="G290" s="231" t="str">
        <f>IF(ISERROR(VLOOKUP(E290,労務比率,'報告書（事業主控）'!#REF!,FALSE)),"",VLOOKUP(E290,労務比率,'報告書（事業主控）'!#REF!,FALSE))</f>
        <v/>
      </c>
      <c r="H290" s="231" t="str">
        <f>IF(ISERROR(VLOOKUP(E290,労務比率,'報告書（事業主控）'!#REF!+1,FALSE)),"",VLOOKUP(E290,労務比率,'報告書（事業主控）'!#REF!+1,FALSE))</f>
        <v/>
      </c>
      <c r="I290" s="153" t="e">
        <f>'報告書（事業主控）'!#REF!</f>
        <v>#REF!</v>
      </c>
      <c r="J290" s="153" t="e">
        <f>'報告書（事業主控）'!#REF!</f>
        <v>#REF!</v>
      </c>
      <c r="K290" s="153" t="e">
        <f>'報告書（事業主控）'!#REF!</f>
        <v>#REF!</v>
      </c>
      <c r="L290" s="317">
        <f t="shared" si="34"/>
        <v>0</v>
      </c>
      <c r="M290" s="231">
        <f t="shared" si="36"/>
        <v>0</v>
      </c>
      <c r="N290" s="321" t="e">
        <f t="shared" si="35"/>
        <v>#REF!</v>
      </c>
      <c r="O290" s="320" t="e">
        <f t="shared" si="37"/>
        <v>#REF!</v>
      </c>
      <c r="P290" s="321"/>
      <c r="Q290" s="321"/>
      <c r="R290" s="321" t="e">
        <f>IF(AND(J290=0,C290&gt;=設定シート!E$85,C290&lt;=設定シート!G$85),1,0)</f>
        <v>#REF!</v>
      </c>
    </row>
    <row r="291" spans="1:18" ht="15" customHeight="1">
      <c r="B291" s="153">
        <v>3</v>
      </c>
      <c r="C291" s="153" t="e">
        <f>'報告書（事業主控）'!#REF!</f>
        <v>#REF!</v>
      </c>
      <c r="E291" s="153" t="e">
        <f>'報告書（事業主控）'!#REF!</f>
        <v>#REF!</v>
      </c>
      <c r="F291" s="153" t="e">
        <f>'報告書（事業主控）'!#REF!</f>
        <v>#REF!</v>
      </c>
      <c r="G291" s="231" t="str">
        <f>IF(ISERROR(VLOOKUP(E291,労務比率,'報告書（事業主控）'!#REF!,FALSE)),"",VLOOKUP(E291,労務比率,'報告書（事業主控）'!#REF!,FALSE))</f>
        <v/>
      </c>
      <c r="H291" s="231" t="str">
        <f>IF(ISERROR(VLOOKUP(E291,労務比率,'報告書（事業主控）'!#REF!+1,FALSE)),"",VLOOKUP(E291,労務比率,'報告書（事業主控）'!#REF!+1,FALSE))</f>
        <v/>
      </c>
      <c r="I291" s="153" t="e">
        <f>'報告書（事業主控）'!#REF!</f>
        <v>#REF!</v>
      </c>
      <c r="J291" s="153" t="e">
        <f>'報告書（事業主控）'!#REF!</f>
        <v>#REF!</v>
      </c>
      <c r="K291" s="153" t="e">
        <f>'報告書（事業主控）'!#REF!</f>
        <v>#REF!</v>
      </c>
      <c r="L291" s="317">
        <f t="shared" si="34"/>
        <v>0</v>
      </c>
      <c r="M291" s="231">
        <f t="shared" si="36"/>
        <v>0</v>
      </c>
      <c r="N291" s="321" t="e">
        <f t="shared" si="35"/>
        <v>#REF!</v>
      </c>
      <c r="O291" s="320" t="e">
        <f t="shared" si="37"/>
        <v>#REF!</v>
      </c>
      <c r="P291" s="321"/>
      <c r="Q291" s="321"/>
      <c r="R291" s="321" t="e">
        <f>IF(AND(J291=0,C291&gt;=設定シート!E$85,C291&lt;=設定シート!G$85),1,0)</f>
        <v>#REF!</v>
      </c>
    </row>
    <row r="292" spans="1:18" ht="15" customHeight="1">
      <c r="B292" s="153">
        <v>4</v>
      </c>
      <c r="C292" s="153" t="e">
        <f>'報告書（事業主控）'!#REF!</f>
        <v>#REF!</v>
      </c>
      <c r="E292" s="153" t="e">
        <f>'報告書（事業主控）'!#REF!</f>
        <v>#REF!</v>
      </c>
      <c r="F292" s="153" t="e">
        <f>'報告書（事業主控）'!#REF!</f>
        <v>#REF!</v>
      </c>
      <c r="G292" s="231" t="str">
        <f>IF(ISERROR(VLOOKUP(E292,労務比率,'報告書（事業主控）'!#REF!,FALSE)),"",VLOOKUP(E292,労務比率,'報告書（事業主控）'!#REF!,FALSE))</f>
        <v/>
      </c>
      <c r="H292" s="231" t="str">
        <f>IF(ISERROR(VLOOKUP(E292,労務比率,'報告書（事業主控）'!#REF!+1,FALSE)),"",VLOOKUP(E292,労務比率,'報告書（事業主控）'!#REF!+1,FALSE))</f>
        <v/>
      </c>
      <c r="I292" s="153" t="e">
        <f>'報告書（事業主控）'!#REF!</f>
        <v>#REF!</v>
      </c>
      <c r="J292" s="153" t="e">
        <f>'報告書（事業主控）'!#REF!</f>
        <v>#REF!</v>
      </c>
      <c r="K292" s="153" t="e">
        <f>'報告書（事業主控）'!#REF!</f>
        <v>#REF!</v>
      </c>
      <c r="L292" s="317">
        <f t="shared" si="34"/>
        <v>0</v>
      </c>
      <c r="M292" s="231">
        <f t="shared" si="36"/>
        <v>0</v>
      </c>
      <c r="N292" s="321" t="e">
        <f t="shared" si="35"/>
        <v>#REF!</v>
      </c>
      <c r="O292" s="320" t="e">
        <f t="shared" si="37"/>
        <v>#REF!</v>
      </c>
      <c r="P292" s="321"/>
      <c r="Q292" s="321"/>
      <c r="R292" s="321" t="e">
        <f>IF(AND(J292=0,C292&gt;=設定シート!E$85,C292&lt;=設定シート!G$85),1,0)</f>
        <v>#REF!</v>
      </c>
    </row>
    <row r="293" spans="1:18" ht="15" customHeight="1">
      <c r="B293" s="153">
        <v>5</v>
      </c>
      <c r="C293" s="153" t="e">
        <f>'報告書（事業主控）'!#REF!</f>
        <v>#REF!</v>
      </c>
      <c r="E293" s="153" t="e">
        <f>'報告書（事業主控）'!#REF!</f>
        <v>#REF!</v>
      </c>
      <c r="F293" s="153" t="e">
        <f>'報告書（事業主控）'!#REF!</f>
        <v>#REF!</v>
      </c>
      <c r="G293" s="231" t="str">
        <f>IF(ISERROR(VLOOKUP(E293,労務比率,'報告書（事業主控）'!#REF!,FALSE)),"",VLOOKUP(E293,労務比率,'報告書（事業主控）'!#REF!,FALSE))</f>
        <v/>
      </c>
      <c r="H293" s="231" t="str">
        <f>IF(ISERROR(VLOOKUP(E293,労務比率,'報告書（事業主控）'!#REF!+1,FALSE)),"",VLOOKUP(E293,労務比率,'報告書（事業主控）'!#REF!+1,FALSE))</f>
        <v/>
      </c>
      <c r="I293" s="153" t="e">
        <f>'報告書（事業主控）'!#REF!</f>
        <v>#REF!</v>
      </c>
      <c r="J293" s="153" t="e">
        <f>'報告書（事業主控）'!#REF!</f>
        <v>#REF!</v>
      </c>
      <c r="K293" s="153" t="e">
        <f>'報告書（事業主控）'!#REF!</f>
        <v>#REF!</v>
      </c>
      <c r="L293" s="317">
        <f t="shared" si="34"/>
        <v>0</v>
      </c>
      <c r="M293" s="231">
        <f t="shared" si="36"/>
        <v>0</v>
      </c>
      <c r="N293" s="321" t="e">
        <f t="shared" si="35"/>
        <v>#REF!</v>
      </c>
      <c r="O293" s="320" t="e">
        <f t="shared" si="37"/>
        <v>#REF!</v>
      </c>
      <c r="P293" s="321"/>
      <c r="Q293" s="321"/>
      <c r="R293" s="321" t="e">
        <f>IF(AND(J293=0,C293&gt;=設定シート!E$85,C293&lt;=設定シート!G$85),1,0)</f>
        <v>#REF!</v>
      </c>
    </row>
    <row r="294" spans="1:18" ht="15" customHeight="1">
      <c r="B294" s="153">
        <v>6</v>
      </c>
      <c r="C294" s="153" t="e">
        <f>'報告書（事業主控）'!#REF!</f>
        <v>#REF!</v>
      </c>
      <c r="E294" s="153" t="e">
        <f>'報告書（事業主控）'!#REF!</f>
        <v>#REF!</v>
      </c>
      <c r="F294" s="153" t="e">
        <f>'報告書（事業主控）'!#REF!</f>
        <v>#REF!</v>
      </c>
      <c r="G294" s="231" t="str">
        <f>IF(ISERROR(VLOOKUP(E294,労務比率,'報告書（事業主控）'!#REF!,FALSE)),"",VLOOKUP(E294,労務比率,'報告書（事業主控）'!#REF!,FALSE))</f>
        <v/>
      </c>
      <c r="H294" s="231" t="str">
        <f>IF(ISERROR(VLOOKUP(E294,労務比率,'報告書（事業主控）'!#REF!+1,FALSE)),"",VLOOKUP(E294,労務比率,'報告書（事業主控）'!#REF!+1,FALSE))</f>
        <v/>
      </c>
      <c r="I294" s="153" t="e">
        <f>'報告書（事業主控）'!#REF!</f>
        <v>#REF!</v>
      </c>
      <c r="J294" s="153" t="e">
        <f>'報告書（事業主控）'!#REF!</f>
        <v>#REF!</v>
      </c>
      <c r="K294" s="153" t="e">
        <f>'報告書（事業主控）'!#REF!</f>
        <v>#REF!</v>
      </c>
      <c r="L294" s="317">
        <f t="shared" si="34"/>
        <v>0</v>
      </c>
      <c r="M294" s="231">
        <f t="shared" si="36"/>
        <v>0</v>
      </c>
      <c r="N294" s="321" t="e">
        <f t="shared" si="35"/>
        <v>#REF!</v>
      </c>
      <c r="O294" s="320" t="e">
        <f t="shared" si="37"/>
        <v>#REF!</v>
      </c>
      <c r="P294" s="321"/>
      <c r="Q294" s="321"/>
      <c r="R294" s="321" t="e">
        <f>IF(AND(J294=0,C294&gt;=設定シート!E$85,C294&lt;=設定シート!G$85),1,0)</f>
        <v>#REF!</v>
      </c>
    </row>
    <row r="295" spans="1:18" ht="15" customHeight="1">
      <c r="B295" s="153">
        <v>7</v>
      </c>
      <c r="C295" s="153" t="e">
        <f>'報告書（事業主控）'!#REF!</f>
        <v>#REF!</v>
      </c>
      <c r="E295" s="153" t="e">
        <f>'報告書（事業主控）'!#REF!</f>
        <v>#REF!</v>
      </c>
      <c r="F295" s="153" t="e">
        <f>'報告書（事業主控）'!#REF!</f>
        <v>#REF!</v>
      </c>
      <c r="G295" s="231" t="str">
        <f>IF(ISERROR(VLOOKUP(E295,労務比率,'報告書（事業主控）'!#REF!,FALSE)),"",VLOOKUP(E295,労務比率,'報告書（事業主控）'!#REF!,FALSE))</f>
        <v/>
      </c>
      <c r="H295" s="231" t="str">
        <f>IF(ISERROR(VLOOKUP(E295,労務比率,'報告書（事業主控）'!#REF!+1,FALSE)),"",VLOOKUP(E295,労務比率,'報告書（事業主控）'!#REF!+1,FALSE))</f>
        <v/>
      </c>
      <c r="I295" s="153" t="e">
        <f>'報告書（事業主控）'!#REF!</f>
        <v>#REF!</v>
      </c>
      <c r="J295" s="153" t="e">
        <f>'報告書（事業主控）'!#REF!</f>
        <v>#REF!</v>
      </c>
      <c r="K295" s="153" t="e">
        <f>'報告書（事業主控）'!#REF!</f>
        <v>#REF!</v>
      </c>
      <c r="L295" s="317">
        <f t="shared" si="34"/>
        <v>0</v>
      </c>
      <c r="M295" s="231">
        <f t="shared" si="36"/>
        <v>0</v>
      </c>
      <c r="N295" s="321" t="e">
        <f t="shared" si="35"/>
        <v>#REF!</v>
      </c>
      <c r="O295" s="320" t="e">
        <f t="shared" si="37"/>
        <v>#REF!</v>
      </c>
      <c r="P295" s="321"/>
      <c r="Q295" s="321"/>
      <c r="R295" s="321" t="e">
        <f>IF(AND(J295=0,C295&gt;=設定シート!E$85,C295&lt;=設定シート!G$85),1,0)</f>
        <v>#REF!</v>
      </c>
    </row>
    <row r="296" spans="1:18" ht="15" customHeight="1">
      <c r="B296" s="153">
        <v>8</v>
      </c>
      <c r="C296" s="153" t="e">
        <f>'報告書（事業主控）'!#REF!</f>
        <v>#REF!</v>
      </c>
      <c r="E296" s="153" t="e">
        <f>'報告書（事業主控）'!#REF!</f>
        <v>#REF!</v>
      </c>
      <c r="F296" s="153" t="e">
        <f>'報告書（事業主控）'!#REF!</f>
        <v>#REF!</v>
      </c>
      <c r="G296" s="231" t="str">
        <f>IF(ISERROR(VLOOKUP(E296,労務比率,'報告書（事業主控）'!#REF!,FALSE)),"",VLOOKUP(E296,労務比率,'報告書（事業主控）'!#REF!,FALSE))</f>
        <v/>
      </c>
      <c r="H296" s="231" t="str">
        <f>IF(ISERROR(VLOOKUP(E296,労務比率,'報告書（事業主控）'!#REF!+1,FALSE)),"",VLOOKUP(E296,労務比率,'報告書（事業主控）'!#REF!+1,FALSE))</f>
        <v/>
      </c>
      <c r="I296" s="153" t="e">
        <f>'報告書（事業主控）'!#REF!</f>
        <v>#REF!</v>
      </c>
      <c r="J296" s="153" t="e">
        <f>'報告書（事業主控）'!#REF!</f>
        <v>#REF!</v>
      </c>
      <c r="K296" s="153" t="e">
        <f>'報告書（事業主控）'!#REF!</f>
        <v>#REF!</v>
      </c>
      <c r="L296" s="317">
        <f t="shared" si="34"/>
        <v>0</v>
      </c>
      <c r="M296" s="231">
        <f t="shared" si="36"/>
        <v>0</v>
      </c>
      <c r="N296" s="321" t="e">
        <f t="shared" si="35"/>
        <v>#REF!</v>
      </c>
      <c r="O296" s="320" t="e">
        <f t="shared" si="37"/>
        <v>#REF!</v>
      </c>
      <c r="P296" s="321"/>
      <c r="Q296" s="321"/>
      <c r="R296" s="321" t="e">
        <f>IF(AND(J296=0,C296&gt;=設定シート!E$85,C296&lt;=設定シート!G$85),1,0)</f>
        <v>#REF!</v>
      </c>
    </row>
    <row r="297" spans="1:18" ht="15" customHeight="1">
      <c r="B297" s="153">
        <v>9</v>
      </c>
      <c r="C297" s="153" t="e">
        <f>'報告書（事業主控）'!#REF!</f>
        <v>#REF!</v>
      </c>
      <c r="E297" s="153" t="e">
        <f>'報告書（事業主控）'!#REF!</f>
        <v>#REF!</v>
      </c>
      <c r="F297" s="153" t="e">
        <f>'報告書（事業主控）'!#REF!</f>
        <v>#REF!</v>
      </c>
      <c r="G297" s="231" t="str">
        <f>IF(ISERROR(VLOOKUP(E297,労務比率,'報告書（事業主控）'!#REF!,FALSE)),"",VLOOKUP(E297,労務比率,'報告書（事業主控）'!#REF!,FALSE))</f>
        <v/>
      </c>
      <c r="H297" s="231" t="str">
        <f>IF(ISERROR(VLOOKUP(E297,労務比率,'報告書（事業主控）'!#REF!+1,FALSE)),"",VLOOKUP(E297,労務比率,'報告書（事業主控）'!#REF!+1,FALSE))</f>
        <v/>
      </c>
      <c r="I297" s="153" t="e">
        <f>'報告書（事業主控）'!#REF!</f>
        <v>#REF!</v>
      </c>
      <c r="J297" s="153" t="e">
        <f>'報告書（事業主控）'!#REF!</f>
        <v>#REF!</v>
      </c>
      <c r="K297" s="153" t="e">
        <f>'報告書（事業主控）'!#REF!</f>
        <v>#REF!</v>
      </c>
      <c r="L297" s="317">
        <f t="shared" si="34"/>
        <v>0</v>
      </c>
      <c r="M297" s="231">
        <f t="shared" si="36"/>
        <v>0</v>
      </c>
      <c r="N297" s="321" t="e">
        <f t="shared" si="35"/>
        <v>#REF!</v>
      </c>
      <c r="O297" s="320" t="e">
        <f t="shared" si="37"/>
        <v>#REF!</v>
      </c>
      <c r="P297" s="321"/>
      <c r="Q297" s="321"/>
      <c r="R297" s="321" t="e">
        <f>IF(AND(J297=0,C297&gt;=設定シート!E$85,C297&lt;=設定シート!G$85),1,0)</f>
        <v>#REF!</v>
      </c>
    </row>
    <row r="298" spans="1:18" ht="15" customHeight="1">
      <c r="A298" s="153">
        <v>29</v>
      </c>
      <c r="B298" s="153">
        <v>1</v>
      </c>
      <c r="C298" s="153" t="e">
        <f>'報告書（事業主控）'!#REF!</f>
        <v>#REF!</v>
      </c>
      <c r="E298" s="153" t="e">
        <f>'報告書（事業主控）'!#REF!</f>
        <v>#REF!</v>
      </c>
      <c r="F298" s="153" t="e">
        <f>'報告書（事業主控）'!#REF!</f>
        <v>#REF!</v>
      </c>
      <c r="G298" s="231" t="str">
        <f>IF(ISERROR(VLOOKUP(E298,労務比率,'報告書（事業主控）'!#REF!,FALSE)),"",VLOOKUP(E298,労務比率,'報告書（事業主控）'!#REF!,FALSE))</f>
        <v/>
      </c>
      <c r="H298" s="231" t="str">
        <f>IF(ISERROR(VLOOKUP(E298,労務比率,'報告書（事業主控）'!#REF!+1,FALSE)),"",VLOOKUP(E298,労務比率,'報告書（事業主控）'!#REF!+1,FALSE))</f>
        <v/>
      </c>
      <c r="I298" s="153" t="e">
        <f>'報告書（事業主控）'!#REF!</f>
        <v>#REF!</v>
      </c>
      <c r="J298" s="153" t="e">
        <f>'報告書（事業主控）'!#REF!</f>
        <v>#REF!</v>
      </c>
      <c r="K298" s="153" t="e">
        <f>'報告書（事業主控）'!#REF!</f>
        <v>#REF!</v>
      </c>
      <c r="L298" s="317">
        <f t="shared" si="34"/>
        <v>0</v>
      </c>
      <c r="M298" s="231">
        <f t="shared" si="36"/>
        <v>0</v>
      </c>
      <c r="N298" s="321" t="e">
        <f t="shared" si="35"/>
        <v>#REF!</v>
      </c>
      <c r="O298" s="320" t="e">
        <f t="shared" si="37"/>
        <v>#REF!</v>
      </c>
      <c r="P298" s="321">
        <f>INT(SUMIF(O298:O306,0,I298:I306)*105/108)</f>
        <v>0</v>
      </c>
      <c r="Q298" s="324">
        <f>INT(P298*IF(COUNTIF(R298:R306,1)=0,0,SUMIF(R298:R306,1,G298:G306)/COUNTIF(R298:R306,1))/100)</f>
        <v>0</v>
      </c>
      <c r="R298" s="321" t="e">
        <f>IF(AND(J298=0,C298&gt;=設定シート!E$85,C298&lt;=設定シート!G$85),1,0)</f>
        <v>#REF!</v>
      </c>
    </row>
    <row r="299" spans="1:18" ht="15" customHeight="1">
      <c r="B299" s="153">
        <v>2</v>
      </c>
      <c r="C299" s="153" t="e">
        <f>'報告書（事業主控）'!#REF!</f>
        <v>#REF!</v>
      </c>
      <c r="E299" s="153" t="e">
        <f>'報告書（事業主控）'!#REF!</f>
        <v>#REF!</v>
      </c>
      <c r="F299" s="153" t="e">
        <f>'報告書（事業主控）'!#REF!</f>
        <v>#REF!</v>
      </c>
      <c r="G299" s="231" t="str">
        <f>IF(ISERROR(VLOOKUP(E299,労務比率,'報告書（事業主控）'!#REF!,FALSE)),"",VLOOKUP(E299,労務比率,'報告書（事業主控）'!#REF!,FALSE))</f>
        <v/>
      </c>
      <c r="H299" s="231" t="str">
        <f>IF(ISERROR(VLOOKUP(E299,労務比率,'報告書（事業主控）'!#REF!+1,FALSE)),"",VLOOKUP(E299,労務比率,'報告書（事業主控）'!#REF!+1,FALSE))</f>
        <v/>
      </c>
      <c r="I299" s="153" t="e">
        <f>'報告書（事業主控）'!#REF!</f>
        <v>#REF!</v>
      </c>
      <c r="J299" s="153" t="e">
        <f>'報告書（事業主控）'!#REF!</f>
        <v>#REF!</v>
      </c>
      <c r="K299" s="153" t="e">
        <f>'報告書（事業主控）'!#REF!</f>
        <v>#REF!</v>
      </c>
      <c r="L299" s="317">
        <f t="shared" si="34"/>
        <v>0</v>
      </c>
      <c r="M299" s="231">
        <f t="shared" si="36"/>
        <v>0</v>
      </c>
      <c r="N299" s="321" t="e">
        <f t="shared" si="35"/>
        <v>#REF!</v>
      </c>
      <c r="O299" s="320" t="e">
        <f t="shared" si="37"/>
        <v>#REF!</v>
      </c>
      <c r="P299" s="321"/>
      <c r="Q299" s="321"/>
      <c r="R299" s="321" t="e">
        <f>IF(AND(J299=0,C299&gt;=設定シート!E$85,C299&lt;=設定シート!G$85),1,0)</f>
        <v>#REF!</v>
      </c>
    </row>
    <row r="300" spans="1:18" ht="15" customHeight="1">
      <c r="B300" s="153">
        <v>3</v>
      </c>
      <c r="C300" s="153" t="e">
        <f>'報告書（事業主控）'!#REF!</f>
        <v>#REF!</v>
      </c>
      <c r="E300" s="153" t="e">
        <f>'報告書（事業主控）'!#REF!</f>
        <v>#REF!</v>
      </c>
      <c r="F300" s="153" t="e">
        <f>'報告書（事業主控）'!#REF!</f>
        <v>#REF!</v>
      </c>
      <c r="G300" s="231" t="str">
        <f>IF(ISERROR(VLOOKUP(E300,労務比率,'報告書（事業主控）'!#REF!,FALSE)),"",VLOOKUP(E300,労務比率,'報告書（事業主控）'!#REF!,FALSE))</f>
        <v/>
      </c>
      <c r="H300" s="231" t="str">
        <f>IF(ISERROR(VLOOKUP(E300,労務比率,'報告書（事業主控）'!#REF!+1,FALSE)),"",VLOOKUP(E300,労務比率,'報告書（事業主控）'!#REF!+1,FALSE))</f>
        <v/>
      </c>
      <c r="I300" s="153" t="e">
        <f>'報告書（事業主控）'!#REF!</f>
        <v>#REF!</v>
      </c>
      <c r="J300" s="153" t="e">
        <f>'報告書（事業主控）'!#REF!</f>
        <v>#REF!</v>
      </c>
      <c r="K300" s="153" t="e">
        <f>'報告書（事業主控）'!#REF!</f>
        <v>#REF!</v>
      </c>
      <c r="L300" s="317">
        <f t="shared" si="34"/>
        <v>0</v>
      </c>
      <c r="M300" s="231">
        <f t="shared" si="36"/>
        <v>0</v>
      </c>
      <c r="N300" s="321" t="e">
        <f t="shared" si="35"/>
        <v>#REF!</v>
      </c>
      <c r="O300" s="320" t="e">
        <f t="shared" si="37"/>
        <v>#REF!</v>
      </c>
      <c r="P300" s="321"/>
      <c r="Q300" s="321"/>
      <c r="R300" s="321" t="e">
        <f>IF(AND(J300=0,C300&gt;=設定シート!E$85,C300&lt;=設定シート!G$85),1,0)</f>
        <v>#REF!</v>
      </c>
    </row>
    <row r="301" spans="1:18" ht="15" customHeight="1">
      <c r="B301" s="153">
        <v>4</v>
      </c>
      <c r="C301" s="153" t="e">
        <f>'報告書（事業主控）'!#REF!</f>
        <v>#REF!</v>
      </c>
      <c r="E301" s="153" t="e">
        <f>'報告書（事業主控）'!#REF!</f>
        <v>#REF!</v>
      </c>
      <c r="F301" s="153" t="e">
        <f>'報告書（事業主控）'!#REF!</f>
        <v>#REF!</v>
      </c>
      <c r="G301" s="231" t="str">
        <f>IF(ISERROR(VLOOKUP(E301,労務比率,'報告書（事業主控）'!#REF!,FALSE)),"",VLOOKUP(E301,労務比率,'報告書（事業主控）'!#REF!,FALSE))</f>
        <v/>
      </c>
      <c r="H301" s="231" t="str">
        <f>IF(ISERROR(VLOOKUP(E301,労務比率,'報告書（事業主控）'!#REF!+1,FALSE)),"",VLOOKUP(E301,労務比率,'報告書（事業主控）'!#REF!+1,FALSE))</f>
        <v/>
      </c>
      <c r="I301" s="153" t="e">
        <f>'報告書（事業主控）'!#REF!</f>
        <v>#REF!</v>
      </c>
      <c r="J301" s="153" t="e">
        <f>'報告書（事業主控）'!#REF!</f>
        <v>#REF!</v>
      </c>
      <c r="K301" s="153" t="e">
        <f>'報告書（事業主控）'!#REF!</f>
        <v>#REF!</v>
      </c>
      <c r="L301" s="317">
        <f t="shared" si="34"/>
        <v>0</v>
      </c>
      <c r="M301" s="231">
        <f t="shared" si="36"/>
        <v>0</v>
      </c>
      <c r="N301" s="321" t="e">
        <f t="shared" si="35"/>
        <v>#REF!</v>
      </c>
      <c r="O301" s="320" t="e">
        <f t="shared" si="37"/>
        <v>#REF!</v>
      </c>
      <c r="P301" s="321"/>
      <c r="Q301" s="321"/>
      <c r="R301" s="321" t="e">
        <f>IF(AND(J301=0,C301&gt;=設定シート!E$85,C301&lt;=設定シート!G$85),1,0)</f>
        <v>#REF!</v>
      </c>
    </row>
    <row r="302" spans="1:18" ht="15" customHeight="1">
      <c r="B302" s="153">
        <v>5</v>
      </c>
      <c r="C302" s="153" t="e">
        <f>'報告書（事業主控）'!#REF!</f>
        <v>#REF!</v>
      </c>
      <c r="E302" s="153" t="e">
        <f>'報告書（事業主控）'!#REF!</f>
        <v>#REF!</v>
      </c>
      <c r="F302" s="153" t="e">
        <f>'報告書（事業主控）'!#REF!</f>
        <v>#REF!</v>
      </c>
      <c r="G302" s="231" t="str">
        <f>IF(ISERROR(VLOOKUP(E302,労務比率,'報告書（事業主控）'!#REF!,FALSE)),"",VLOOKUP(E302,労務比率,'報告書（事業主控）'!#REF!,FALSE))</f>
        <v/>
      </c>
      <c r="H302" s="231" t="str">
        <f>IF(ISERROR(VLOOKUP(E302,労務比率,'報告書（事業主控）'!#REF!+1,FALSE)),"",VLOOKUP(E302,労務比率,'報告書（事業主控）'!#REF!+1,FALSE))</f>
        <v/>
      </c>
      <c r="I302" s="153" t="e">
        <f>'報告書（事業主控）'!#REF!</f>
        <v>#REF!</v>
      </c>
      <c r="J302" s="153" t="e">
        <f>'報告書（事業主控）'!#REF!</f>
        <v>#REF!</v>
      </c>
      <c r="K302" s="153" t="e">
        <f>'報告書（事業主控）'!#REF!</f>
        <v>#REF!</v>
      </c>
      <c r="L302" s="317">
        <f t="shared" si="34"/>
        <v>0</v>
      </c>
      <c r="M302" s="231">
        <f t="shared" si="36"/>
        <v>0</v>
      </c>
      <c r="N302" s="321" t="e">
        <f t="shared" si="35"/>
        <v>#REF!</v>
      </c>
      <c r="O302" s="320" t="e">
        <f t="shared" si="37"/>
        <v>#REF!</v>
      </c>
      <c r="P302" s="321"/>
      <c r="Q302" s="321"/>
      <c r="R302" s="321" t="e">
        <f>IF(AND(J302=0,C302&gt;=設定シート!E$85,C302&lt;=設定シート!G$85),1,0)</f>
        <v>#REF!</v>
      </c>
    </row>
    <row r="303" spans="1:18" ht="15" customHeight="1">
      <c r="B303" s="153">
        <v>6</v>
      </c>
      <c r="C303" s="153" t="e">
        <f>'報告書（事業主控）'!#REF!</f>
        <v>#REF!</v>
      </c>
      <c r="E303" s="153" t="e">
        <f>'報告書（事業主控）'!#REF!</f>
        <v>#REF!</v>
      </c>
      <c r="F303" s="153" t="e">
        <f>'報告書（事業主控）'!#REF!</f>
        <v>#REF!</v>
      </c>
      <c r="G303" s="231" t="str">
        <f>IF(ISERROR(VLOOKUP(E303,労務比率,'報告書（事業主控）'!#REF!,FALSE)),"",VLOOKUP(E303,労務比率,'報告書（事業主控）'!#REF!,FALSE))</f>
        <v/>
      </c>
      <c r="H303" s="231" t="str">
        <f>IF(ISERROR(VLOOKUP(E303,労務比率,'報告書（事業主控）'!#REF!+1,FALSE)),"",VLOOKUP(E303,労務比率,'報告書（事業主控）'!#REF!+1,FALSE))</f>
        <v/>
      </c>
      <c r="I303" s="153" t="e">
        <f>'報告書（事業主控）'!#REF!</f>
        <v>#REF!</v>
      </c>
      <c r="J303" s="153" t="e">
        <f>'報告書（事業主控）'!#REF!</f>
        <v>#REF!</v>
      </c>
      <c r="K303" s="153" t="e">
        <f>'報告書（事業主控）'!#REF!</f>
        <v>#REF!</v>
      </c>
      <c r="L303" s="317">
        <f t="shared" si="34"/>
        <v>0</v>
      </c>
      <c r="M303" s="231">
        <f t="shared" si="36"/>
        <v>0</v>
      </c>
      <c r="N303" s="321" t="e">
        <f t="shared" si="35"/>
        <v>#REF!</v>
      </c>
      <c r="O303" s="320" t="e">
        <f t="shared" si="37"/>
        <v>#REF!</v>
      </c>
      <c r="P303" s="321"/>
      <c r="Q303" s="321"/>
      <c r="R303" s="321" t="e">
        <f>IF(AND(J303=0,C303&gt;=設定シート!E$85,C303&lt;=設定シート!G$85),1,0)</f>
        <v>#REF!</v>
      </c>
    </row>
    <row r="304" spans="1:18" ht="15" customHeight="1">
      <c r="B304" s="153">
        <v>7</v>
      </c>
      <c r="C304" s="153" t="e">
        <f>'報告書（事業主控）'!#REF!</f>
        <v>#REF!</v>
      </c>
      <c r="E304" s="153" t="e">
        <f>'報告書（事業主控）'!#REF!</f>
        <v>#REF!</v>
      </c>
      <c r="F304" s="153" t="e">
        <f>'報告書（事業主控）'!#REF!</f>
        <v>#REF!</v>
      </c>
      <c r="G304" s="231" t="str">
        <f>IF(ISERROR(VLOOKUP(E304,労務比率,'報告書（事業主控）'!#REF!,FALSE)),"",VLOOKUP(E304,労務比率,'報告書（事業主控）'!#REF!,FALSE))</f>
        <v/>
      </c>
      <c r="H304" s="231" t="str">
        <f>IF(ISERROR(VLOOKUP(E304,労務比率,'報告書（事業主控）'!#REF!+1,FALSE)),"",VLOOKUP(E304,労務比率,'報告書（事業主控）'!#REF!+1,FALSE))</f>
        <v/>
      </c>
      <c r="I304" s="153" t="e">
        <f>'報告書（事業主控）'!#REF!</f>
        <v>#REF!</v>
      </c>
      <c r="J304" s="153" t="e">
        <f>'報告書（事業主控）'!#REF!</f>
        <v>#REF!</v>
      </c>
      <c r="K304" s="153" t="e">
        <f>'報告書（事業主控）'!#REF!</f>
        <v>#REF!</v>
      </c>
      <c r="L304" s="317">
        <f t="shared" si="34"/>
        <v>0</v>
      </c>
      <c r="M304" s="231">
        <f t="shared" si="36"/>
        <v>0</v>
      </c>
      <c r="N304" s="321" t="e">
        <f t="shared" si="35"/>
        <v>#REF!</v>
      </c>
      <c r="O304" s="320" t="e">
        <f t="shared" si="37"/>
        <v>#REF!</v>
      </c>
      <c r="P304" s="321"/>
      <c r="Q304" s="321"/>
      <c r="R304" s="321" t="e">
        <f>IF(AND(J304=0,C304&gt;=設定シート!E$85,C304&lt;=設定シート!G$85),1,0)</f>
        <v>#REF!</v>
      </c>
    </row>
    <row r="305" spans="1:18" ht="15" customHeight="1">
      <c r="B305" s="153">
        <v>8</v>
      </c>
      <c r="C305" s="153" t="e">
        <f>'報告書（事業主控）'!#REF!</f>
        <v>#REF!</v>
      </c>
      <c r="E305" s="153" t="e">
        <f>'報告書（事業主控）'!#REF!</f>
        <v>#REF!</v>
      </c>
      <c r="F305" s="153" t="e">
        <f>'報告書（事業主控）'!#REF!</f>
        <v>#REF!</v>
      </c>
      <c r="G305" s="231" t="str">
        <f>IF(ISERROR(VLOOKUP(E305,労務比率,'報告書（事業主控）'!#REF!,FALSE)),"",VLOOKUP(E305,労務比率,'報告書（事業主控）'!#REF!,FALSE))</f>
        <v/>
      </c>
      <c r="H305" s="231" t="str">
        <f>IF(ISERROR(VLOOKUP(E305,労務比率,'報告書（事業主控）'!#REF!+1,FALSE)),"",VLOOKUP(E305,労務比率,'報告書（事業主控）'!#REF!+1,FALSE))</f>
        <v/>
      </c>
      <c r="I305" s="153" t="e">
        <f>'報告書（事業主控）'!#REF!</f>
        <v>#REF!</v>
      </c>
      <c r="J305" s="153" t="e">
        <f>'報告書（事業主控）'!#REF!</f>
        <v>#REF!</v>
      </c>
      <c r="K305" s="153" t="e">
        <f>'報告書（事業主控）'!#REF!</f>
        <v>#REF!</v>
      </c>
      <c r="L305" s="317">
        <f t="shared" si="34"/>
        <v>0</v>
      </c>
      <c r="M305" s="231">
        <f t="shared" si="36"/>
        <v>0</v>
      </c>
      <c r="N305" s="321" t="e">
        <f t="shared" si="35"/>
        <v>#REF!</v>
      </c>
      <c r="O305" s="320" t="e">
        <f t="shared" si="37"/>
        <v>#REF!</v>
      </c>
      <c r="P305" s="321"/>
      <c r="Q305" s="321"/>
      <c r="R305" s="321" t="e">
        <f>IF(AND(J305=0,C305&gt;=設定シート!E$85,C305&lt;=設定シート!G$85),1,0)</f>
        <v>#REF!</v>
      </c>
    </row>
    <row r="306" spans="1:18" ht="15" customHeight="1">
      <c r="B306" s="153">
        <v>9</v>
      </c>
      <c r="C306" s="153" t="e">
        <f>'報告書（事業主控）'!#REF!</f>
        <v>#REF!</v>
      </c>
      <c r="E306" s="153" t="e">
        <f>'報告書（事業主控）'!#REF!</f>
        <v>#REF!</v>
      </c>
      <c r="F306" s="153" t="e">
        <f>'報告書（事業主控）'!#REF!</f>
        <v>#REF!</v>
      </c>
      <c r="G306" s="231" t="str">
        <f>IF(ISERROR(VLOOKUP(E306,労務比率,'報告書（事業主控）'!#REF!,FALSE)),"",VLOOKUP(E306,労務比率,'報告書（事業主控）'!#REF!,FALSE))</f>
        <v/>
      </c>
      <c r="H306" s="231" t="str">
        <f>IF(ISERROR(VLOOKUP(E306,労務比率,'報告書（事業主控）'!#REF!+1,FALSE)),"",VLOOKUP(E306,労務比率,'報告書（事業主控）'!#REF!+1,FALSE))</f>
        <v/>
      </c>
      <c r="I306" s="153" t="e">
        <f>'報告書（事業主控）'!#REF!</f>
        <v>#REF!</v>
      </c>
      <c r="J306" s="153" t="e">
        <f>'報告書（事業主控）'!#REF!</f>
        <v>#REF!</v>
      </c>
      <c r="K306" s="153" t="e">
        <f>'報告書（事業主控）'!#REF!</f>
        <v>#REF!</v>
      </c>
      <c r="L306" s="317">
        <f t="shared" si="34"/>
        <v>0</v>
      </c>
      <c r="M306" s="231">
        <f t="shared" si="36"/>
        <v>0</v>
      </c>
      <c r="N306" s="321" t="e">
        <f t="shared" si="35"/>
        <v>#REF!</v>
      </c>
      <c r="O306" s="320" t="e">
        <f t="shared" si="37"/>
        <v>#REF!</v>
      </c>
      <c r="P306" s="321"/>
      <c r="Q306" s="321"/>
      <c r="R306" s="321" t="e">
        <f>IF(AND(J306=0,C306&gt;=設定シート!E$85,C306&lt;=設定シート!G$85),1,0)</f>
        <v>#REF!</v>
      </c>
    </row>
    <row r="307" spans="1:18" ht="15" customHeight="1">
      <c r="A307" s="153">
        <v>30</v>
      </c>
      <c r="B307" s="153">
        <v>1</v>
      </c>
      <c r="C307" s="153" t="e">
        <f>'報告書（事業主控）'!#REF!</f>
        <v>#REF!</v>
      </c>
      <c r="E307" s="153" t="e">
        <f>'報告書（事業主控）'!#REF!</f>
        <v>#REF!</v>
      </c>
      <c r="F307" s="153" t="e">
        <f>'報告書（事業主控）'!#REF!</f>
        <v>#REF!</v>
      </c>
      <c r="G307" s="231" t="str">
        <f>IF(ISERROR(VLOOKUP(E307,労務比率,'報告書（事業主控）'!#REF!,FALSE)),"",VLOOKUP(E307,労務比率,'報告書（事業主控）'!#REF!,FALSE))</f>
        <v/>
      </c>
      <c r="H307" s="231" t="str">
        <f>IF(ISERROR(VLOOKUP(E307,労務比率,'報告書（事業主控）'!#REF!+1,FALSE)),"",VLOOKUP(E307,労務比率,'報告書（事業主控）'!#REF!+1,FALSE))</f>
        <v/>
      </c>
      <c r="I307" s="153" t="e">
        <f>'報告書（事業主控）'!#REF!</f>
        <v>#REF!</v>
      </c>
      <c r="J307" s="153" t="e">
        <f>'報告書（事業主控）'!#REF!</f>
        <v>#REF!</v>
      </c>
      <c r="K307" s="153" t="e">
        <f>'報告書（事業主控）'!#REF!</f>
        <v>#REF!</v>
      </c>
      <c r="L307" s="317">
        <f t="shared" si="34"/>
        <v>0</v>
      </c>
      <c r="M307" s="231">
        <f t="shared" si="36"/>
        <v>0</v>
      </c>
      <c r="N307" s="321" t="e">
        <f t="shared" ref="N307:N315" si="38">IF(R307=1,0,I307)</f>
        <v>#REF!</v>
      </c>
      <c r="O307" s="320" t="e">
        <f t="shared" si="37"/>
        <v>#REF!</v>
      </c>
      <c r="P307" s="321">
        <f>INT(SUMIF(O307:O315,0,I307:I315)*105/108)</f>
        <v>0</v>
      </c>
      <c r="Q307" s="324">
        <f>INT(P307*IF(COUNTIF(R307:R315,1)=0,0,SUMIF(R307:R315,1,G307:G315)/COUNTIF(R307:R315,1))/100)</f>
        <v>0</v>
      </c>
      <c r="R307" s="321" t="e">
        <f>IF(AND(J307=0,C307&gt;=設定シート!E$85,C307&lt;=設定シート!G$85),1,0)</f>
        <v>#REF!</v>
      </c>
    </row>
    <row r="308" spans="1:18" ht="15" customHeight="1">
      <c r="B308" s="153">
        <v>2</v>
      </c>
      <c r="C308" s="153" t="e">
        <f>'報告書（事業主控）'!#REF!</f>
        <v>#REF!</v>
      </c>
      <c r="E308" s="153" t="e">
        <f>'報告書（事業主控）'!#REF!</f>
        <v>#REF!</v>
      </c>
      <c r="F308" s="153" t="e">
        <f>'報告書（事業主控）'!#REF!</f>
        <v>#REF!</v>
      </c>
      <c r="G308" s="231" t="str">
        <f>IF(ISERROR(VLOOKUP(E308,労務比率,'報告書（事業主控）'!#REF!,FALSE)),"",VLOOKUP(E308,労務比率,'報告書（事業主控）'!#REF!,FALSE))</f>
        <v/>
      </c>
      <c r="H308" s="231" t="str">
        <f>IF(ISERROR(VLOOKUP(E308,労務比率,'報告書（事業主控）'!#REF!+1,FALSE)),"",VLOOKUP(E308,労務比率,'報告書（事業主控）'!#REF!+1,FALSE))</f>
        <v/>
      </c>
      <c r="I308" s="153" t="e">
        <f>'報告書（事業主控）'!#REF!</f>
        <v>#REF!</v>
      </c>
      <c r="J308" s="153" t="e">
        <f>'報告書（事業主控）'!#REF!</f>
        <v>#REF!</v>
      </c>
      <c r="K308" s="153" t="e">
        <f>'報告書（事業主控）'!#REF!</f>
        <v>#REF!</v>
      </c>
      <c r="L308" s="317">
        <f t="shared" ref="L308:L315" si="39">IF(ISERROR(INT((ROUNDDOWN(I308*G308/100,0)+K308)/1000)),0,INT((ROUNDDOWN(I308*G308/100,0)+K308)/1000))</f>
        <v>0</v>
      </c>
      <c r="M308" s="231">
        <f t="shared" si="36"/>
        <v>0</v>
      </c>
      <c r="N308" s="321" t="e">
        <f t="shared" si="38"/>
        <v>#REF!</v>
      </c>
      <c r="O308" s="320" t="e">
        <f t="shared" si="37"/>
        <v>#REF!</v>
      </c>
      <c r="P308" s="321"/>
      <c r="Q308" s="321"/>
      <c r="R308" s="321" t="e">
        <f>IF(AND(J308=0,C308&gt;=設定シート!E$85,C308&lt;=設定シート!G$85),1,0)</f>
        <v>#REF!</v>
      </c>
    </row>
    <row r="309" spans="1:18" ht="15" customHeight="1">
      <c r="B309" s="153">
        <v>3</v>
      </c>
      <c r="C309" s="153" t="e">
        <f>'報告書（事業主控）'!#REF!</f>
        <v>#REF!</v>
      </c>
      <c r="E309" s="153" t="e">
        <f>'報告書（事業主控）'!#REF!</f>
        <v>#REF!</v>
      </c>
      <c r="F309" s="153" t="e">
        <f>'報告書（事業主控）'!#REF!</f>
        <v>#REF!</v>
      </c>
      <c r="G309" s="231" t="str">
        <f>IF(ISERROR(VLOOKUP(E309,労務比率,'報告書（事業主控）'!#REF!,FALSE)),"",VLOOKUP(E309,労務比率,'報告書（事業主控）'!#REF!,FALSE))</f>
        <v/>
      </c>
      <c r="H309" s="231" t="str">
        <f>IF(ISERROR(VLOOKUP(E309,労務比率,'報告書（事業主控）'!#REF!+1,FALSE)),"",VLOOKUP(E309,労務比率,'報告書（事業主控）'!#REF!+1,FALSE))</f>
        <v/>
      </c>
      <c r="I309" s="153" t="e">
        <f>'報告書（事業主控）'!#REF!</f>
        <v>#REF!</v>
      </c>
      <c r="J309" s="153" t="e">
        <f>'報告書（事業主控）'!#REF!</f>
        <v>#REF!</v>
      </c>
      <c r="K309" s="153" t="e">
        <f>'報告書（事業主控）'!#REF!</f>
        <v>#REF!</v>
      </c>
      <c r="L309" s="317">
        <f t="shared" si="39"/>
        <v>0</v>
      </c>
      <c r="M309" s="231">
        <f t="shared" si="36"/>
        <v>0</v>
      </c>
      <c r="N309" s="321" t="e">
        <f t="shared" si="38"/>
        <v>#REF!</v>
      </c>
      <c r="O309" s="320" t="e">
        <f t="shared" si="37"/>
        <v>#REF!</v>
      </c>
      <c r="P309" s="321"/>
      <c r="Q309" s="321"/>
      <c r="R309" s="321" t="e">
        <f>IF(AND(J309=0,C309&gt;=設定シート!E$85,C309&lt;=設定シート!G$85),1,0)</f>
        <v>#REF!</v>
      </c>
    </row>
    <row r="310" spans="1:18" ht="15" customHeight="1">
      <c r="B310" s="153">
        <v>4</v>
      </c>
      <c r="C310" s="153" t="e">
        <f>'報告書（事業主控）'!#REF!</f>
        <v>#REF!</v>
      </c>
      <c r="E310" s="153" t="e">
        <f>'報告書（事業主控）'!#REF!</f>
        <v>#REF!</v>
      </c>
      <c r="F310" s="153" t="e">
        <f>'報告書（事業主控）'!#REF!</f>
        <v>#REF!</v>
      </c>
      <c r="G310" s="231" t="str">
        <f>IF(ISERROR(VLOOKUP(E310,労務比率,'報告書（事業主控）'!#REF!,FALSE)),"",VLOOKUP(E310,労務比率,'報告書（事業主控）'!#REF!,FALSE))</f>
        <v/>
      </c>
      <c r="H310" s="231" t="str">
        <f>IF(ISERROR(VLOOKUP(E310,労務比率,'報告書（事業主控）'!#REF!+1,FALSE)),"",VLOOKUP(E310,労務比率,'報告書（事業主控）'!#REF!+1,FALSE))</f>
        <v/>
      </c>
      <c r="I310" s="153" t="e">
        <f>'報告書（事業主控）'!#REF!</f>
        <v>#REF!</v>
      </c>
      <c r="J310" s="153" t="e">
        <f>'報告書（事業主控）'!#REF!</f>
        <v>#REF!</v>
      </c>
      <c r="K310" s="153" t="e">
        <f>'報告書（事業主控）'!#REF!</f>
        <v>#REF!</v>
      </c>
      <c r="L310" s="317">
        <f t="shared" si="39"/>
        <v>0</v>
      </c>
      <c r="M310" s="231">
        <f t="shared" si="36"/>
        <v>0</v>
      </c>
      <c r="N310" s="321" t="e">
        <f t="shared" si="38"/>
        <v>#REF!</v>
      </c>
      <c r="O310" s="320" t="e">
        <f t="shared" si="37"/>
        <v>#REF!</v>
      </c>
      <c r="P310" s="321"/>
      <c r="Q310" s="321"/>
      <c r="R310" s="321" t="e">
        <f>IF(AND(J310=0,C310&gt;=設定シート!E$85,C310&lt;=設定シート!G$85),1,0)</f>
        <v>#REF!</v>
      </c>
    </row>
    <row r="311" spans="1:18" ht="15" customHeight="1">
      <c r="B311" s="153">
        <v>5</v>
      </c>
      <c r="C311" s="153" t="e">
        <f>'報告書（事業主控）'!#REF!</f>
        <v>#REF!</v>
      </c>
      <c r="E311" s="153" t="e">
        <f>'報告書（事業主控）'!#REF!</f>
        <v>#REF!</v>
      </c>
      <c r="F311" s="153" t="e">
        <f>'報告書（事業主控）'!#REF!</f>
        <v>#REF!</v>
      </c>
      <c r="G311" s="231" t="str">
        <f>IF(ISERROR(VLOOKUP(E311,労務比率,'報告書（事業主控）'!#REF!,FALSE)),"",VLOOKUP(E311,労務比率,'報告書（事業主控）'!#REF!,FALSE))</f>
        <v/>
      </c>
      <c r="H311" s="231" t="str">
        <f>IF(ISERROR(VLOOKUP(E311,労務比率,'報告書（事業主控）'!#REF!+1,FALSE)),"",VLOOKUP(E311,労務比率,'報告書（事業主控）'!#REF!+1,FALSE))</f>
        <v/>
      </c>
      <c r="I311" s="153" t="e">
        <f>'報告書（事業主控）'!#REF!</f>
        <v>#REF!</v>
      </c>
      <c r="J311" s="153" t="e">
        <f>'報告書（事業主控）'!#REF!</f>
        <v>#REF!</v>
      </c>
      <c r="K311" s="153" t="e">
        <f>'報告書（事業主控）'!#REF!</f>
        <v>#REF!</v>
      </c>
      <c r="L311" s="317">
        <f t="shared" si="39"/>
        <v>0</v>
      </c>
      <c r="M311" s="231">
        <f t="shared" si="36"/>
        <v>0</v>
      </c>
      <c r="N311" s="321" t="e">
        <f t="shared" si="38"/>
        <v>#REF!</v>
      </c>
      <c r="O311" s="320" t="e">
        <f t="shared" si="37"/>
        <v>#REF!</v>
      </c>
      <c r="P311" s="321"/>
      <c r="Q311" s="321"/>
      <c r="R311" s="321" t="e">
        <f>IF(AND(J311=0,C311&gt;=設定シート!E$85,C311&lt;=設定シート!G$85),1,0)</f>
        <v>#REF!</v>
      </c>
    </row>
    <row r="312" spans="1:18" ht="15" customHeight="1">
      <c r="B312" s="153">
        <v>6</v>
      </c>
      <c r="C312" s="153" t="e">
        <f>'報告書（事業主控）'!#REF!</f>
        <v>#REF!</v>
      </c>
      <c r="E312" s="153" t="e">
        <f>'報告書（事業主控）'!#REF!</f>
        <v>#REF!</v>
      </c>
      <c r="F312" s="153" t="e">
        <f>'報告書（事業主控）'!#REF!</f>
        <v>#REF!</v>
      </c>
      <c r="G312" s="231" t="str">
        <f>IF(ISERROR(VLOOKUP(E312,労務比率,'報告書（事業主控）'!#REF!,FALSE)),"",VLOOKUP(E312,労務比率,'報告書（事業主控）'!#REF!,FALSE))</f>
        <v/>
      </c>
      <c r="H312" s="231" t="str">
        <f>IF(ISERROR(VLOOKUP(E312,労務比率,'報告書（事業主控）'!#REF!+1,FALSE)),"",VLOOKUP(E312,労務比率,'報告書（事業主控）'!#REF!+1,FALSE))</f>
        <v/>
      </c>
      <c r="I312" s="153" t="e">
        <f>'報告書（事業主控）'!#REF!</f>
        <v>#REF!</v>
      </c>
      <c r="J312" s="153" t="e">
        <f>'報告書（事業主控）'!#REF!</f>
        <v>#REF!</v>
      </c>
      <c r="K312" s="153" t="e">
        <f>'報告書（事業主控）'!#REF!</f>
        <v>#REF!</v>
      </c>
      <c r="L312" s="317">
        <f t="shared" si="39"/>
        <v>0</v>
      </c>
      <c r="M312" s="231">
        <f t="shared" ref="M312:M315" si="40">IF(ISERROR(L312*H312),0,L312*H312)</f>
        <v>0</v>
      </c>
      <c r="N312" s="321" t="e">
        <f t="shared" si="38"/>
        <v>#REF!</v>
      </c>
      <c r="O312" s="320" t="e">
        <f t="shared" si="37"/>
        <v>#REF!</v>
      </c>
      <c r="P312" s="321"/>
      <c r="Q312" s="321"/>
      <c r="R312" s="321" t="e">
        <f>IF(AND(J312=0,C312&gt;=設定シート!E$85,C312&lt;=設定シート!G$85),1,0)</f>
        <v>#REF!</v>
      </c>
    </row>
    <row r="313" spans="1:18" ht="15" customHeight="1">
      <c r="B313" s="153">
        <v>7</v>
      </c>
      <c r="C313" s="153" t="e">
        <f>'報告書（事業主控）'!#REF!</f>
        <v>#REF!</v>
      </c>
      <c r="E313" s="153" t="e">
        <f>'報告書（事業主控）'!#REF!</f>
        <v>#REF!</v>
      </c>
      <c r="F313" s="153" t="e">
        <f>'報告書（事業主控）'!#REF!</f>
        <v>#REF!</v>
      </c>
      <c r="G313" s="231" t="str">
        <f>IF(ISERROR(VLOOKUP(E313,労務比率,'報告書（事業主控）'!#REF!,FALSE)),"",VLOOKUP(E313,労務比率,'報告書（事業主控）'!#REF!,FALSE))</f>
        <v/>
      </c>
      <c r="H313" s="231" t="str">
        <f>IF(ISERROR(VLOOKUP(E313,労務比率,'報告書（事業主控）'!#REF!+1,FALSE)),"",VLOOKUP(E313,労務比率,'報告書（事業主控）'!#REF!+1,FALSE))</f>
        <v/>
      </c>
      <c r="I313" s="153" t="e">
        <f>'報告書（事業主控）'!#REF!</f>
        <v>#REF!</v>
      </c>
      <c r="J313" s="153" t="e">
        <f>'報告書（事業主控）'!#REF!</f>
        <v>#REF!</v>
      </c>
      <c r="K313" s="153" t="e">
        <f>'報告書（事業主控）'!#REF!</f>
        <v>#REF!</v>
      </c>
      <c r="L313" s="317">
        <f t="shared" si="39"/>
        <v>0</v>
      </c>
      <c r="M313" s="231">
        <f t="shared" si="40"/>
        <v>0</v>
      </c>
      <c r="N313" s="321" t="e">
        <f t="shared" si="38"/>
        <v>#REF!</v>
      </c>
      <c r="O313" s="320" t="e">
        <f t="shared" si="37"/>
        <v>#REF!</v>
      </c>
      <c r="P313" s="321"/>
      <c r="Q313" s="321"/>
      <c r="R313" s="321" t="e">
        <f>IF(AND(J313=0,C313&gt;=設定シート!E$85,C313&lt;=設定シート!G$85),1,0)</f>
        <v>#REF!</v>
      </c>
    </row>
    <row r="314" spans="1:18" ht="15" customHeight="1">
      <c r="B314" s="153">
        <v>8</v>
      </c>
      <c r="C314" s="153" t="e">
        <f>'報告書（事業主控）'!#REF!</f>
        <v>#REF!</v>
      </c>
      <c r="E314" s="153" t="e">
        <f>'報告書（事業主控）'!#REF!</f>
        <v>#REF!</v>
      </c>
      <c r="F314" s="153" t="e">
        <f>'報告書（事業主控）'!#REF!</f>
        <v>#REF!</v>
      </c>
      <c r="G314" s="231" t="str">
        <f>IF(ISERROR(VLOOKUP(E314,労務比率,'報告書（事業主控）'!#REF!,FALSE)),"",VLOOKUP(E314,労務比率,'報告書（事業主控）'!#REF!,FALSE))</f>
        <v/>
      </c>
      <c r="H314" s="231" t="str">
        <f>IF(ISERROR(VLOOKUP(E314,労務比率,'報告書（事業主控）'!#REF!+1,FALSE)),"",VLOOKUP(E314,労務比率,'報告書（事業主控）'!#REF!+1,FALSE))</f>
        <v/>
      </c>
      <c r="I314" s="153" t="e">
        <f>'報告書（事業主控）'!#REF!</f>
        <v>#REF!</v>
      </c>
      <c r="J314" s="153" t="e">
        <f>'報告書（事業主控）'!#REF!</f>
        <v>#REF!</v>
      </c>
      <c r="K314" s="153" t="e">
        <f>'報告書（事業主控）'!#REF!</f>
        <v>#REF!</v>
      </c>
      <c r="L314" s="317">
        <f t="shared" si="39"/>
        <v>0</v>
      </c>
      <c r="M314" s="231">
        <f t="shared" si="40"/>
        <v>0</v>
      </c>
      <c r="N314" s="321" t="e">
        <f t="shared" si="38"/>
        <v>#REF!</v>
      </c>
      <c r="O314" s="320" t="e">
        <f t="shared" si="37"/>
        <v>#REF!</v>
      </c>
      <c r="P314" s="321"/>
      <c r="Q314" s="321"/>
      <c r="R314" s="321" t="e">
        <f>IF(AND(J314=0,C314&gt;=設定シート!E$85,C314&lt;=設定シート!G$85),1,0)</f>
        <v>#REF!</v>
      </c>
    </row>
    <row r="315" spans="1:18" ht="15" customHeight="1">
      <c r="B315" s="153">
        <v>9</v>
      </c>
      <c r="C315" s="153" t="e">
        <f>'報告書（事業主控）'!#REF!</f>
        <v>#REF!</v>
      </c>
      <c r="E315" s="153" t="e">
        <f>'報告書（事業主控）'!#REF!</f>
        <v>#REF!</v>
      </c>
      <c r="F315" s="153" t="e">
        <f>'報告書（事業主控）'!#REF!</f>
        <v>#REF!</v>
      </c>
      <c r="G315" s="231" t="str">
        <f>IF(ISERROR(VLOOKUP(E315,労務比率,'報告書（事業主控）'!#REF!,FALSE)),"",VLOOKUP(E315,労務比率,'報告書（事業主控）'!#REF!,FALSE))</f>
        <v/>
      </c>
      <c r="H315" s="231" t="str">
        <f>IF(ISERROR(VLOOKUP(E315,労務比率,'報告書（事業主控）'!#REF!+1,FALSE)),"",VLOOKUP(E315,労務比率,'報告書（事業主控）'!#REF!+1,FALSE))</f>
        <v/>
      </c>
      <c r="I315" s="153" t="e">
        <f>'報告書（事業主控）'!#REF!</f>
        <v>#REF!</v>
      </c>
      <c r="J315" s="153" t="e">
        <f>'報告書（事業主控）'!#REF!</f>
        <v>#REF!</v>
      </c>
      <c r="K315" s="153" t="e">
        <f>'報告書（事業主控）'!#REF!</f>
        <v>#REF!</v>
      </c>
      <c r="L315" s="317">
        <f t="shared" si="39"/>
        <v>0</v>
      </c>
      <c r="M315" s="231">
        <f t="shared" si="40"/>
        <v>0</v>
      </c>
      <c r="N315" s="321" t="e">
        <f t="shared" si="38"/>
        <v>#REF!</v>
      </c>
      <c r="O315" s="320" t="e">
        <f t="shared" si="37"/>
        <v>#REF!</v>
      </c>
      <c r="P315" s="321"/>
      <c r="Q315" s="321"/>
      <c r="R315" s="321" t="e">
        <f>IF(AND(J315=0,C315&gt;=設定シート!E$85,C315&lt;=設定シート!G$85),1,0)</f>
        <v>#REF!</v>
      </c>
    </row>
    <row r="316" spans="1:18" ht="15" customHeight="1">
      <c r="P316" s="321"/>
      <c r="Q316" s="321"/>
      <c r="R316" s="321"/>
    </row>
    <row r="317" spans="1:18" ht="15" customHeight="1">
      <c r="P317" s="321"/>
      <c r="Q317" s="321"/>
      <c r="R317" s="321"/>
    </row>
    <row r="318" spans="1:18" ht="15" customHeight="1">
      <c r="P318" s="321"/>
      <c r="Q318" s="321"/>
      <c r="R318" s="321"/>
    </row>
    <row r="319" spans="1:18" ht="15" customHeight="1">
      <c r="P319" s="321"/>
      <c r="Q319" s="321"/>
      <c r="R319" s="321"/>
    </row>
    <row r="320" spans="1:18" ht="15" customHeight="1">
      <c r="P320" s="321"/>
      <c r="Q320" s="321"/>
      <c r="R320" s="321"/>
    </row>
    <row r="321" spans="16:18" ht="15" customHeight="1">
      <c r="P321" s="321"/>
      <c r="Q321" s="321"/>
      <c r="R321" s="321"/>
    </row>
    <row r="322" spans="16:18" ht="15" customHeight="1">
      <c r="P322" s="321"/>
      <c r="Q322" s="321"/>
      <c r="R322" s="321"/>
    </row>
    <row r="323" spans="16:18" ht="15" customHeight="1">
      <c r="P323" s="321"/>
      <c r="Q323" s="321"/>
      <c r="R323" s="321"/>
    </row>
    <row r="324" spans="16:18" ht="15" customHeight="1">
      <c r="P324" s="321"/>
      <c r="Q324" s="321"/>
      <c r="R324" s="321"/>
    </row>
  </sheetData>
  <sheetProtection selectLockedCells="1"/>
  <mergeCells count="5">
    <mergeCell ref="T4:T7"/>
    <mergeCell ref="T9:T12"/>
    <mergeCell ref="T14:T17"/>
    <mergeCell ref="T19:T22"/>
    <mergeCell ref="T28:T31"/>
  </mergeCells>
  <phoneticPr fontId="2"/>
  <pageMargins left="0.78700000000000003" right="0.78700000000000003" top="0.98399999999999999" bottom="0.98399999999999999" header="0.51200000000000001" footer="0.51200000000000001"/>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2:S85"/>
  <sheetViews>
    <sheetView topLeftCell="A16" zoomScaleNormal="100" workbookViewId="0">
      <selection activeCell="D27" sqref="D27"/>
    </sheetView>
  </sheetViews>
  <sheetFormatPr defaultRowHeight="11.25"/>
  <cols>
    <col min="1" max="2" width="2.625" style="142" customWidth="1"/>
    <col min="3" max="14" width="8.125" style="142" customWidth="1"/>
    <col min="15" max="16" width="9" style="142"/>
    <col min="17" max="17" width="31.875" style="142" bestFit="1" customWidth="1"/>
    <col min="18" max="18" width="9" style="142"/>
    <col min="19" max="19" width="31.875" style="142" customWidth="1"/>
    <col min="20" max="16384" width="9" style="142"/>
  </cols>
  <sheetData>
    <row r="2" spans="2:10" ht="18.75">
      <c r="B2" s="192" t="s">
        <v>180</v>
      </c>
    </row>
    <row r="4" spans="2:10">
      <c r="B4" s="142" t="s">
        <v>145</v>
      </c>
    </row>
    <row r="5" spans="2:10" s="141" customFormat="1">
      <c r="C5" s="141" t="s">
        <v>178</v>
      </c>
      <c r="D5" s="193"/>
      <c r="E5" s="193"/>
      <c r="F5" s="193"/>
      <c r="G5" s="193"/>
      <c r="H5" s="193"/>
      <c r="I5" s="193"/>
    </row>
    <row r="6" spans="2:10">
      <c r="C6" s="821" t="s">
        <v>146</v>
      </c>
      <c r="D6" s="822"/>
      <c r="E6" s="822"/>
      <c r="F6" s="822"/>
      <c r="G6" s="822"/>
      <c r="H6" s="822"/>
      <c r="I6" s="822"/>
      <c r="J6" s="823"/>
    </row>
    <row r="7" spans="2:10">
      <c r="C7" s="824"/>
      <c r="D7" s="825"/>
      <c r="E7" s="825"/>
      <c r="F7" s="825"/>
      <c r="G7" s="825"/>
      <c r="H7" s="825"/>
      <c r="I7" s="825"/>
      <c r="J7" s="826"/>
    </row>
    <row r="8" spans="2:10">
      <c r="C8" s="805" t="s">
        <v>147</v>
      </c>
      <c r="D8" s="827"/>
      <c r="E8" s="821" t="s">
        <v>148</v>
      </c>
      <c r="F8" s="822"/>
      <c r="G8" s="822"/>
      <c r="H8" s="822"/>
      <c r="I8" s="822"/>
      <c r="J8" s="823"/>
    </row>
    <row r="9" spans="2:10">
      <c r="C9" s="805"/>
      <c r="D9" s="827"/>
      <c r="E9" s="824"/>
      <c r="F9" s="825"/>
      <c r="G9" s="825"/>
      <c r="H9" s="825"/>
      <c r="I9" s="825"/>
      <c r="J9" s="826"/>
    </row>
    <row r="10" spans="2:10" ht="11.25" customHeight="1">
      <c r="C10" s="805"/>
      <c r="D10" s="827"/>
      <c r="E10" s="805" t="s">
        <v>188</v>
      </c>
      <c r="F10" s="806"/>
      <c r="G10" s="805" t="s">
        <v>181</v>
      </c>
      <c r="H10" s="806"/>
      <c r="I10" s="805" t="s">
        <v>182</v>
      </c>
      <c r="J10" s="806"/>
    </row>
    <row r="11" spans="2:10" ht="11.25" customHeight="1">
      <c r="C11" s="828"/>
      <c r="D11" s="829"/>
      <c r="E11" s="807"/>
      <c r="F11" s="808"/>
      <c r="G11" s="807"/>
      <c r="H11" s="808"/>
      <c r="I11" s="807"/>
      <c r="J11" s="808"/>
    </row>
    <row r="12" spans="2:10">
      <c r="C12" s="186" t="s">
        <v>174</v>
      </c>
      <c r="D12" s="189" t="s">
        <v>175</v>
      </c>
      <c r="E12" s="186" t="s">
        <v>174</v>
      </c>
      <c r="F12" s="189" t="s">
        <v>175</v>
      </c>
      <c r="G12" s="186" t="s">
        <v>0</v>
      </c>
      <c r="H12" s="189" t="s">
        <v>175</v>
      </c>
      <c r="I12" s="186" t="s">
        <v>0</v>
      </c>
      <c r="J12" s="189" t="s">
        <v>175</v>
      </c>
    </row>
    <row r="13" spans="2:10">
      <c r="C13" s="190">
        <v>2007</v>
      </c>
      <c r="D13" s="189" t="s">
        <v>176</v>
      </c>
      <c r="E13" s="190">
        <v>2015</v>
      </c>
      <c r="F13" s="189" t="s">
        <v>176</v>
      </c>
      <c r="G13" s="190">
        <v>2018</v>
      </c>
      <c r="H13" s="189" t="s">
        <v>176</v>
      </c>
      <c r="I13" s="190">
        <v>2018</v>
      </c>
      <c r="J13" s="189" t="s">
        <v>177</v>
      </c>
    </row>
    <row r="14" spans="2:10">
      <c r="C14" s="799" t="str">
        <f>TEXT(DATE(LEFT(C13,4),1,1),"ggge年")&amp;D13</f>
        <v>平成19年3月31日</v>
      </c>
      <c r="D14" s="800"/>
      <c r="E14" s="799" t="str">
        <f>TEXT(DATE(LEFT(E13,4),1,1),"ggge年")&amp;F13</f>
        <v>平成27年3月31日</v>
      </c>
      <c r="F14" s="800"/>
      <c r="G14" s="799" t="str">
        <f>TEXT(DATE(LEFT(G13,4),1,1),"ggge年")&amp;H13</f>
        <v>平成30年3月31日</v>
      </c>
      <c r="H14" s="800"/>
      <c r="I14" s="799" t="str">
        <f>TEXT(DATE(LEFT(I13,4),1,1),"ggge年")&amp;J13</f>
        <v>平成30年4月1日</v>
      </c>
      <c r="J14" s="800"/>
    </row>
    <row r="15" spans="2:10">
      <c r="C15" s="801">
        <f>DATEVALUE(C14)</f>
        <v>39172</v>
      </c>
      <c r="D15" s="802"/>
      <c r="E15" s="801">
        <f>DATEVALUE(E14)</f>
        <v>42094</v>
      </c>
      <c r="F15" s="802"/>
      <c r="G15" s="801">
        <f>DATEVALUE(G14)</f>
        <v>43190</v>
      </c>
      <c r="H15" s="802"/>
      <c r="I15" s="801">
        <f>DATEVALUE(I14)</f>
        <v>43191</v>
      </c>
      <c r="J15" s="802"/>
    </row>
    <row r="18" spans="2:16">
      <c r="B18" s="142" t="s">
        <v>149</v>
      </c>
    </row>
    <row r="19" spans="2:16" s="141" customFormat="1">
      <c r="C19" s="141" t="s">
        <v>179</v>
      </c>
      <c r="D19" s="193"/>
      <c r="E19" s="193"/>
      <c r="F19" s="193"/>
      <c r="G19" s="193"/>
      <c r="H19" s="193"/>
      <c r="I19" s="193"/>
    </row>
    <row r="20" spans="2:16">
      <c r="C20" s="148" t="s">
        <v>150</v>
      </c>
      <c r="D20" s="172">
        <v>1</v>
      </c>
      <c r="E20" s="173" t="s">
        <v>151</v>
      </c>
    </row>
    <row r="21" spans="2:16">
      <c r="C21" s="148" t="s">
        <v>152</v>
      </c>
      <c r="D21" s="172">
        <v>2</v>
      </c>
      <c r="E21" s="173" t="s">
        <v>153</v>
      </c>
    </row>
    <row r="24" spans="2:16">
      <c r="B24" s="142" t="s">
        <v>186</v>
      </c>
    </row>
    <row r="25" spans="2:16">
      <c r="C25" s="142" t="s">
        <v>187</v>
      </c>
    </row>
    <row r="26" spans="2:16">
      <c r="D26" s="172">
        <v>32</v>
      </c>
    </row>
    <row r="29" spans="2:16">
      <c r="B29" s="142" t="s">
        <v>154</v>
      </c>
    </row>
    <row r="30" spans="2:16">
      <c r="C30" s="142" t="s">
        <v>155</v>
      </c>
    </row>
    <row r="31" spans="2:16" ht="11.25" customHeight="1">
      <c r="C31" s="821" t="s">
        <v>216</v>
      </c>
      <c r="D31" s="822"/>
      <c r="E31" s="822"/>
      <c r="F31" s="822"/>
      <c r="G31" s="822"/>
      <c r="H31" s="822"/>
      <c r="I31" s="822"/>
      <c r="J31" s="822"/>
      <c r="K31" s="822"/>
      <c r="L31" s="822"/>
      <c r="M31" s="822"/>
      <c r="N31" s="822"/>
      <c r="O31" s="822"/>
      <c r="P31" s="823"/>
    </row>
    <row r="32" spans="2:16" ht="11.25" customHeight="1">
      <c r="C32" s="824"/>
      <c r="D32" s="825"/>
      <c r="E32" s="825"/>
      <c r="F32" s="825"/>
      <c r="G32" s="825"/>
      <c r="H32" s="825"/>
      <c r="I32" s="825"/>
      <c r="J32" s="825"/>
      <c r="K32" s="825"/>
      <c r="L32" s="825"/>
      <c r="M32" s="825"/>
      <c r="N32" s="825"/>
      <c r="O32" s="825"/>
      <c r="P32" s="826"/>
    </row>
    <row r="33" spans="3:19" ht="11.25" customHeight="1">
      <c r="C33" s="860" t="s">
        <v>217</v>
      </c>
      <c r="D33" s="861"/>
      <c r="E33" s="861"/>
      <c r="F33" s="861"/>
      <c r="G33" s="862" t="s">
        <v>218</v>
      </c>
      <c r="H33" s="861"/>
      <c r="I33" s="861"/>
      <c r="J33" s="863"/>
      <c r="K33" s="862" t="s">
        <v>219</v>
      </c>
      <c r="L33" s="861"/>
      <c r="M33" s="861"/>
      <c r="N33" s="863"/>
      <c r="O33" s="862" t="s">
        <v>220</v>
      </c>
      <c r="P33" s="339"/>
    </row>
    <row r="34" spans="3:19" ht="11.25" customHeight="1">
      <c r="C34" s="225">
        <v>2009</v>
      </c>
      <c r="D34" s="226" t="s">
        <v>177</v>
      </c>
      <c r="E34" s="227">
        <v>2012</v>
      </c>
      <c r="F34" s="228" t="s">
        <v>176</v>
      </c>
      <c r="G34" s="229">
        <f>E34</f>
        <v>2012</v>
      </c>
      <c r="H34" s="226" t="s">
        <v>177</v>
      </c>
      <c r="I34" s="227">
        <v>2015</v>
      </c>
      <c r="J34" s="228" t="s">
        <v>176</v>
      </c>
      <c r="K34" s="229">
        <f>I34</f>
        <v>2015</v>
      </c>
      <c r="L34" s="226" t="s">
        <v>177</v>
      </c>
      <c r="M34" s="227">
        <v>2018</v>
      </c>
      <c r="N34" s="228" t="s">
        <v>176</v>
      </c>
      <c r="O34" s="229">
        <f>M34</f>
        <v>2018</v>
      </c>
      <c r="P34" s="226" t="s">
        <v>177</v>
      </c>
    </row>
    <row r="35" spans="3:19" ht="11.25" customHeight="1">
      <c r="C35" s="799" t="str">
        <f>TEXT(DATE(LEFT(C34,4),1,1),"ggge年")&amp;D34</f>
        <v>平成21年4月1日</v>
      </c>
      <c r="D35" s="800"/>
      <c r="E35" s="881" t="str">
        <f>TEXT(DATE(LEFT(E34,4),1,1),"ggge年")&amp;F34</f>
        <v>平成24年3月31日</v>
      </c>
      <c r="F35" s="882"/>
      <c r="G35" s="881" t="str">
        <f>TEXT(DATE(LEFT(G34,4),1,1),"ggge年")&amp;H34</f>
        <v>平成24年4月1日</v>
      </c>
      <c r="H35" s="800"/>
      <c r="I35" s="881" t="str">
        <f>TEXT(DATE(LEFT(I34,4),1,1),"ggge年")&amp;J34</f>
        <v>平成27年3月31日</v>
      </c>
      <c r="J35" s="882"/>
      <c r="K35" s="881" t="str">
        <f>TEXT(DATE(LEFT(K34,4),1,1),"ggge年")&amp;L34</f>
        <v>平成27年4月1日</v>
      </c>
      <c r="L35" s="800"/>
      <c r="M35" s="881" t="str">
        <f>TEXT(DATE(LEFT(M34,4),1,1),"ggge年")&amp;N34</f>
        <v>平成30年3月31日</v>
      </c>
      <c r="N35" s="882"/>
      <c r="O35" s="881" t="str">
        <f>TEXT(DATE(LEFT(O34,4),1,1),"ggge年")&amp;P34</f>
        <v>平成30年4月1日</v>
      </c>
      <c r="P35" s="800"/>
    </row>
    <row r="36" spans="3:19" ht="11.25" customHeight="1">
      <c r="C36" s="801">
        <f>DATEVALUE(C35)</f>
        <v>39904</v>
      </c>
      <c r="D36" s="802"/>
      <c r="E36" s="883">
        <f>DATEVALUE(E35)</f>
        <v>40999</v>
      </c>
      <c r="F36" s="884"/>
      <c r="G36" s="883">
        <f>DATEVALUE(G35)</f>
        <v>41000</v>
      </c>
      <c r="H36" s="802"/>
      <c r="I36" s="883">
        <f>DATEVALUE(I35)</f>
        <v>42094</v>
      </c>
      <c r="J36" s="884"/>
      <c r="K36" s="883">
        <f>DATEVALUE(K35)</f>
        <v>42095</v>
      </c>
      <c r="L36" s="802"/>
      <c r="M36" s="883">
        <f>DATEVALUE(M35)</f>
        <v>43190</v>
      </c>
      <c r="N36" s="884"/>
      <c r="O36" s="883">
        <f>DATEVALUE(O35)</f>
        <v>43191</v>
      </c>
      <c r="P36" s="802"/>
    </row>
    <row r="37" spans="3:19" ht="12" thickBot="1"/>
    <row r="38" spans="3:19" ht="13.5">
      <c r="C38" s="837" t="s">
        <v>92</v>
      </c>
      <c r="D38" s="838"/>
      <c r="E38" s="838"/>
      <c r="F38" s="839"/>
      <c r="G38" s="844" t="s">
        <v>80</v>
      </c>
      <c r="H38" s="380"/>
      <c r="I38" s="380"/>
      <c r="J38" s="380"/>
      <c r="K38" s="380"/>
      <c r="L38" s="380"/>
      <c r="M38" s="380"/>
      <c r="N38" s="381"/>
    </row>
    <row r="39" spans="3:19" ht="11.25" customHeight="1">
      <c r="C39" s="840"/>
      <c r="D39" s="841"/>
      <c r="E39" s="841"/>
      <c r="F39" s="842"/>
      <c r="G39" s="845" t="str">
        <f>C33&amp;CHAR(10)&amp;"工事開始日が"&amp;CHAR(10)&amp;C35&amp;"～"&amp;CHAR(10)&amp;E35&amp;CHAR(10)&amp;"のもの"</f>
        <v>①
工事開始日が
平成21年4月1日～
平成24年3月31日
のもの</v>
      </c>
      <c r="H39" s="846"/>
      <c r="I39" s="851" t="str">
        <f>G33&amp;CHAR(10)&amp;"工事開始日が"&amp;CHAR(10)&amp;G35&amp;"～"&amp;CHAR(10)&amp;I35&amp;CHAR(10)&amp;"のもの"</f>
        <v>②
工事開始日が
平成24年4月1日～
平成27年3月31日
のもの</v>
      </c>
      <c r="J39" s="846"/>
      <c r="K39" s="851" t="str">
        <f>K33&amp;CHAR(10)&amp;"工事開始日が"&amp;CHAR(10)&amp;K35&amp;"～"&amp;CHAR(10)&amp;M35&amp;CHAR(10)&amp;"のもの"</f>
        <v>③
工事開始日が
平成27年4月1日～
平成30年3月31日
のもの</v>
      </c>
      <c r="L39" s="846"/>
      <c r="M39" s="854" t="str">
        <f>O33&amp;CHAR(10)&amp;"工事開始日が"&amp;CHAR(10)&amp;O35&amp;CHAR(10)&amp;"以降のもの"</f>
        <v>④
工事開始日が
平成30年4月1日
以降のもの</v>
      </c>
      <c r="N39" s="855"/>
    </row>
    <row r="40" spans="3:19" ht="11.25" customHeight="1">
      <c r="C40" s="840"/>
      <c r="D40" s="841"/>
      <c r="E40" s="841"/>
      <c r="F40" s="842"/>
      <c r="G40" s="847"/>
      <c r="H40" s="848"/>
      <c r="I40" s="852"/>
      <c r="J40" s="848"/>
      <c r="K40" s="852"/>
      <c r="L40" s="848"/>
      <c r="M40" s="856"/>
      <c r="N40" s="857"/>
    </row>
    <row r="41" spans="3:19" ht="11.25" customHeight="1">
      <c r="C41" s="840"/>
      <c r="D41" s="841"/>
      <c r="E41" s="841"/>
      <c r="F41" s="842"/>
      <c r="G41" s="847"/>
      <c r="H41" s="848"/>
      <c r="I41" s="852"/>
      <c r="J41" s="848"/>
      <c r="K41" s="852"/>
      <c r="L41" s="848"/>
      <c r="M41" s="856"/>
      <c r="N41" s="857"/>
    </row>
    <row r="42" spans="3:19">
      <c r="C42" s="840"/>
      <c r="D42" s="841"/>
      <c r="E42" s="841"/>
      <c r="F42" s="842"/>
      <c r="G42" s="847"/>
      <c r="H42" s="848"/>
      <c r="I42" s="852"/>
      <c r="J42" s="848"/>
      <c r="K42" s="852"/>
      <c r="L42" s="848"/>
      <c r="M42" s="856"/>
      <c r="N42" s="857"/>
    </row>
    <row r="43" spans="3:19">
      <c r="C43" s="840"/>
      <c r="D43" s="841"/>
      <c r="E43" s="841"/>
      <c r="F43" s="842"/>
      <c r="G43" s="849"/>
      <c r="H43" s="850"/>
      <c r="I43" s="853"/>
      <c r="J43" s="850"/>
      <c r="K43" s="853"/>
      <c r="L43" s="850"/>
      <c r="M43" s="858"/>
      <c r="N43" s="859"/>
    </row>
    <row r="44" spans="3:19">
      <c r="C44" s="843"/>
      <c r="D44" s="825"/>
      <c r="E44" s="825"/>
      <c r="F44" s="826"/>
      <c r="G44" s="174" t="s">
        <v>156</v>
      </c>
      <c r="H44" s="174" t="s">
        <v>81</v>
      </c>
      <c r="I44" s="174" t="s">
        <v>156</v>
      </c>
      <c r="J44" s="174" t="s">
        <v>81</v>
      </c>
      <c r="K44" s="174" t="s">
        <v>156</v>
      </c>
      <c r="L44" s="174" t="s">
        <v>81</v>
      </c>
      <c r="M44" s="174" t="s">
        <v>156</v>
      </c>
      <c r="N44" s="175" t="s">
        <v>81</v>
      </c>
    </row>
    <row r="45" spans="3:19" ht="13.5">
      <c r="C45" s="831" t="s">
        <v>157</v>
      </c>
      <c r="D45" s="832"/>
      <c r="E45" s="832"/>
      <c r="F45" s="833"/>
      <c r="G45" s="176" t="s">
        <v>265</v>
      </c>
      <c r="H45" s="277" t="s">
        <v>268</v>
      </c>
      <c r="I45" s="278">
        <v>18</v>
      </c>
      <c r="J45" s="277">
        <v>89</v>
      </c>
      <c r="K45" s="278">
        <v>19</v>
      </c>
      <c r="L45" s="277">
        <v>79</v>
      </c>
      <c r="M45" s="279">
        <v>19</v>
      </c>
      <c r="N45" s="177">
        <v>62</v>
      </c>
      <c r="Q45" s="188" t="str">
        <f>C45</f>
        <v>31 水力発電施設、ずい道等新設事業</v>
      </c>
    </row>
    <row r="46" spans="3:19" ht="13.5">
      <c r="C46" s="831" t="s">
        <v>158</v>
      </c>
      <c r="D46" s="832"/>
      <c r="E46" s="832"/>
      <c r="F46" s="833"/>
      <c r="G46" s="178" t="s">
        <v>266</v>
      </c>
      <c r="H46" s="280" t="s">
        <v>265</v>
      </c>
      <c r="I46" s="281">
        <v>20</v>
      </c>
      <c r="J46" s="280">
        <v>16</v>
      </c>
      <c r="K46" s="281">
        <v>20</v>
      </c>
      <c r="L46" s="280">
        <v>11</v>
      </c>
      <c r="M46" s="282">
        <v>19</v>
      </c>
      <c r="N46" s="179">
        <v>11</v>
      </c>
      <c r="Q46" s="188" t="str">
        <f t="shared" ref="Q46:Q53" si="0">C46</f>
        <v>32 道路新設事業</v>
      </c>
    </row>
    <row r="47" spans="3:19" ht="13.5">
      <c r="C47" s="831" t="s">
        <v>159</v>
      </c>
      <c r="D47" s="832"/>
      <c r="E47" s="832"/>
      <c r="F47" s="833"/>
      <c r="G47" s="178" t="s">
        <v>265</v>
      </c>
      <c r="H47" s="280" t="s">
        <v>268</v>
      </c>
      <c r="I47" s="281">
        <v>18</v>
      </c>
      <c r="J47" s="280">
        <v>10</v>
      </c>
      <c r="K47" s="281">
        <v>18</v>
      </c>
      <c r="L47" s="280">
        <v>9</v>
      </c>
      <c r="M47" s="282">
        <v>17</v>
      </c>
      <c r="N47" s="179">
        <v>9</v>
      </c>
      <c r="Q47" s="188" t="str">
        <f t="shared" si="0"/>
        <v>33 舗装工事業</v>
      </c>
      <c r="S47" s="188"/>
    </row>
    <row r="48" spans="3:19" ht="13.5">
      <c r="C48" s="831" t="s">
        <v>160</v>
      </c>
      <c r="D48" s="832"/>
      <c r="E48" s="832"/>
      <c r="F48" s="833"/>
      <c r="G48" s="178" t="s">
        <v>267</v>
      </c>
      <c r="H48" s="280" t="s">
        <v>269</v>
      </c>
      <c r="I48" s="281">
        <v>23</v>
      </c>
      <c r="J48" s="280">
        <v>17</v>
      </c>
      <c r="K48" s="281">
        <v>25</v>
      </c>
      <c r="L48" s="280">
        <v>9.5</v>
      </c>
      <c r="M48" s="282">
        <v>24</v>
      </c>
      <c r="N48" s="179">
        <v>9</v>
      </c>
      <c r="Q48" s="188" t="str">
        <f t="shared" si="0"/>
        <v>34 鉄道又は軌道新設事業</v>
      </c>
    </row>
    <row r="49" spans="2:19" ht="13.5">
      <c r="C49" s="831" t="s">
        <v>161</v>
      </c>
      <c r="D49" s="832"/>
      <c r="E49" s="832"/>
      <c r="F49" s="833"/>
      <c r="G49" s="178" t="s">
        <v>265</v>
      </c>
      <c r="H49" s="280" t="s">
        <v>266</v>
      </c>
      <c r="I49" s="281">
        <v>21</v>
      </c>
      <c r="J49" s="280">
        <v>13</v>
      </c>
      <c r="K49" s="281">
        <v>23</v>
      </c>
      <c r="L49" s="280">
        <v>11</v>
      </c>
      <c r="M49" s="282">
        <v>23</v>
      </c>
      <c r="N49" s="179">
        <v>9.5</v>
      </c>
      <c r="Q49" s="188" t="str">
        <f t="shared" si="0"/>
        <v>35 建築事業
（既設建築物設備工事業を除く）</v>
      </c>
    </row>
    <row r="50" spans="2:19" ht="13.5">
      <c r="C50" s="831" t="s">
        <v>162</v>
      </c>
      <c r="D50" s="832"/>
      <c r="E50" s="832"/>
      <c r="F50" s="833"/>
      <c r="G50" s="178" t="s">
        <v>268</v>
      </c>
      <c r="H50" s="280" t="s">
        <v>268</v>
      </c>
      <c r="I50" s="281">
        <v>22</v>
      </c>
      <c r="J50" s="280">
        <v>15</v>
      </c>
      <c r="K50" s="281">
        <v>23</v>
      </c>
      <c r="L50" s="280">
        <v>15</v>
      </c>
      <c r="M50" s="282">
        <v>23</v>
      </c>
      <c r="N50" s="179">
        <v>12</v>
      </c>
      <c r="Q50" s="188" t="str">
        <f t="shared" si="0"/>
        <v>38 既設建築物設備工事業</v>
      </c>
    </row>
    <row r="51" spans="2:19" ht="13.5">
      <c r="C51" s="831" t="s">
        <v>163</v>
      </c>
      <c r="D51" s="832"/>
      <c r="E51" s="832"/>
      <c r="F51" s="833"/>
      <c r="G51" s="178" t="s">
        <v>268</v>
      </c>
      <c r="H51" s="280" t="s">
        <v>270</v>
      </c>
      <c r="I51" s="281">
        <v>38</v>
      </c>
      <c r="J51" s="280">
        <v>7.5</v>
      </c>
      <c r="K51" s="281">
        <v>40</v>
      </c>
      <c r="L51" s="280">
        <v>6.5</v>
      </c>
      <c r="M51" s="282">
        <v>38</v>
      </c>
      <c r="N51" s="179">
        <v>6.5</v>
      </c>
      <c r="Q51" s="188" t="str">
        <f t="shared" si="0"/>
        <v>36 機械装置(組立て又は取付け）</v>
      </c>
      <c r="S51" s="188" t="str">
        <f>$C51</f>
        <v>36 機械装置(組立て又は取付け）</v>
      </c>
    </row>
    <row r="52" spans="2:19" ht="13.5">
      <c r="C52" s="831" t="s">
        <v>164</v>
      </c>
      <c r="D52" s="832"/>
      <c r="E52" s="832"/>
      <c r="F52" s="833"/>
      <c r="G52" s="178" t="s">
        <v>265</v>
      </c>
      <c r="H52" s="280" t="s">
        <v>268</v>
      </c>
      <c r="I52" s="281">
        <v>21</v>
      </c>
      <c r="J52" s="280">
        <v>7.5</v>
      </c>
      <c r="K52" s="281">
        <v>22</v>
      </c>
      <c r="L52" s="280">
        <v>6.5</v>
      </c>
      <c r="M52" s="282">
        <v>21</v>
      </c>
      <c r="N52" s="179">
        <v>6.5</v>
      </c>
      <c r="Q52" s="188" t="str">
        <f t="shared" si="0"/>
        <v>36 機械装置(その他のもの）</v>
      </c>
      <c r="S52" s="188" t="str">
        <f>$C52</f>
        <v>36 機械装置(その他のもの）</v>
      </c>
    </row>
    <row r="53" spans="2:19" ht="14.25" thickBot="1">
      <c r="C53" s="834" t="s">
        <v>165</v>
      </c>
      <c r="D53" s="835"/>
      <c r="E53" s="835"/>
      <c r="F53" s="836"/>
      <c r="G53" s="180" t="s">
        <v>266</v>
      </c>
      <c r="H53" s="283" t="s">
        <v>267</v>
      </c>
      <c r="I53" s="284">
        <v>23</v>
      </c>
      <c r="J53" s="283">
        <v>19</v>
      </c>
      <c r="K53" s="284">
        <v>24</v>
      </c>
      <c r="L53" s="283">
        <v>17</v>
      </c>
      <c r="M53" s="285">
        <v>24</v>
      </c>
      <c r="N53" s="181">
        <v>15</v>
      </c>
      <c r="Q53" s="188" t="str">
        <f t="shared" si="0"/>
        <v>37 その他の建設事業</v>
      </c>
    </row>
    <row r="55" spans="2:19">
      <c r="C55" s="142" t="s">
        <v>166</v>
      </c>
    </row>
    <row r="56" spans="2:19">
      <c r="C56" s="142" t="s">
        <v>167</v>
      </c>
    </row>
    <row r="59" spans="2:19">
      <c r="B59" s="142" t="s">
        <v>171</v>
      </c>
    </row>
    <row r="60" spans="2:19">
      <c r="C60" s="142" t="s">
        <v>172</v>
      </c>
      <c r="D60" s="2"/>
      <c r="E60" s="2"/>
      <c r="F60" s="2"/>
      <c r="G60" s="2"/>
      <c r="H60" s="2"/>
      <c r="I60" s="2"/>
    </row>
    <row r="61" spans="2:19" ht="11.25" customHeight="1">
      <c r="C61" s="148"/>
      <c r="D61" s="187"/>
    </row>
    <row r="62" spans="2:19" ht="11.25" customHeight="1">
      <c r="C62" s="148"/>
      <c r="D62" s="187" t="s">
        <v>173</v>
      </c>
    </row>
    <row r="65" spans="2:10">
      <c r="B65" s="142" t="s">
        <v>183</v>
      </c>
    </row>
    <row r="66" spans="2:10" ht="12" thickBot="1">
      <c r="B66" s="141"/>
      <c r="C66" s="141" t="s">
        <v>184</v>
      </c>
      <c r="D66" s="193"/>
    </row>
    <row r="67" spans="2:10" ht="13.5">
      <c r="C67" s="830" t="s">
        <v>80</v>
      </c>
      <c r="D67" s="380"/>
      <c r="E67" s="380"/>
      <c r="F67" s="380"/>
      <c r="G67" s="380"/>
      <c r="H67" s="380"/>
      <c r="I67" s="380"/>
      <c r="J67" s="381"/>
    </row>
    <row r="68" spans="2:10" ht="11.25" customHeight="1">
      <c r="C68" s="864" t="str">
        <f>$C$14&amp;CHAR(10)&amp;"以前のもの"&amp;CHAR(10)&amp;"(計算に使用しない)"</f>
        <v>平成19年3月31日
以前のもの
(計算に使用しない)</v>
      </c>
      <c r="D68" s="865"/>
      <c r="E68" s="870" t="str">
        <f>$E$14&amp;CHAR(10)&amp;"以前のもの"</f>
        <v>平成27年3月31日
以前のもの</v>
      </c>
      <c r="F68" s="870"/>
      <c r="G68" s="870" t="str">
        <f>$G$14&amp;CHAR(10)&amp;"以前のもの"</f>
        <v>平成30年3月31日
以前のもの</v>
      </c>
      <c r="H68" s="870"/>
      <c r="I68" s="870" t="str">
        <f>$I$14&amp;CHAR(10)&amp;"以降のもの"</f>
        <v>平成30年4月1日
以降のもの</v>
      </c>
      <c r="J68" s="873"/>
    </row>
    <row r="69" spans="2:10">
      <c r="C69" s="866"/>
      <c r="D69" s="867"/>
      <c r="E69" s="871"/>
      <c r="F69" s="871"/>
      <c r="G69" s="871"/>
      <c r="H69" s="871"/>
      <c r="I69" s="871"/>
      <c r="J69" s="874"/>
    </row>
    <row r="70" spans="2:10">
      <c r="C70" s="866"/>
      <c r="D70" s="867"/>
      <c r="E70" s="871"/>
      <c r="F70" s="871"/>
      <c r="G70" s="871"/>
      <c r="H70" s="871"/>
      <c r="I70" s="871"/>
      <c r="J70" s="874"/>
    </row>
    <row r="71" spans="2:10">
      <c r="C71" s="868"/>
      <c r="D71" s="869"/>
      <c r="E71" s="872"/>
      <c r="F71" s="872"/>
      <c r="G71" s="872"/>
      <c r="H71" s="872"/>
      <c r="I71" s="872"/>
      <c r="J71" s="875"/>
    </row>
    <row r="72" spans="2:10" ht="12" thickBot="1">
      <c r="C72" s="876" t="s">
        <v>185</v>
      </c>
      <c r="D72" s="877"/>
      <c r="E72" s="878">
        <v>0.6</v>
      </c>
      <c r="F72" s="879"/>
      <c r="G72" s="878">
        <v>0.6</v>
      </c>
      <c r="H72" s="879"/>
      <c r="I72" s="878">
        <v>0.6</v>
      </c>
      <c r="J72" s="880"/>
    </row>
    <row r="73" spans="2:10">
      <c r="C73" s="142" t="s">
        <v>189</v>
      </c>
    </row>
    <row r="76" spans="2:10">
      <c r="B76" s="142" t="s">
        <v>237</v>
      </c>
    </row>
    <row r="77" spans="2:10">
      <c r="B77" s="141"/>
      <c r="C77" s="141" t="s">
        <v>244</v>
      </c>
      <c r="D77" s="193"/>
      <c r="E77" s="193"/>
      <c r="F77" s="193"/>
      <c r="G77" s="193"/>
      <c r="H77" s="193"/>
      <c r="I77" s="193"/>
      <c r="J77" s="141"/>
    </row>
    <row r="78" spans="2:10">
      <c r="C78" s="803" t="str">
        <f>"工事開始日が"&amp;CHAR(10)&amp;$C$84&amp;CHAR(10)&amp;"以前のもの"</f>
        <v>工事開始日が
平成25年9月30日
以前のもの</v>
      </c>
      <c r="D78" s="804"/>
      <c r="E78" s="803" t="str">
        <f>"工事開始日が"&amp;CHAR(10)&amp;$E$84&amp;"～"&amp;$G$84&amp;CHAR(10)&amp;"までのもの"</f>
        <v>工事開始日が
平成25年10月1日～平成27年3月31日
までのもの</v>
      </c>
      <c r="F78" s="809"/>
      <c r="G78" s="810"/>
      <c r="H78" s="811"/>
      <c r="I78" s="803" t="str">
        <f>"工事開始日が"&amp;CHAR(10)&amp;$I$84&amp;CHAR(10)&amp;"以降のもの"</f>
        <v>工事開始日が
平成27年4月1日
以降のもの</v>
      </c>
      <c r="J78" s="804"/>
    </row>
    <row r="79" spans="2:10">
      <c r="C79" s="805"/>
      <c r="D79" s="806"/>
      <c r="E79" s="805"/>
      <c r="F79" s="812"/>
      <c r="G79" s="813"/>
      <c r="H79" s="814"/>
      <c r="I79" s="805"/>
      <c r="J79" s="806"/>
    </row>
    <row r="80" spans="2:10">
      <c r="C80" s="807"/>
      <c r="D80" s="808"/>
      <c r="E80" s="807"/>
      <c r="F80" s="815"/>
      <c r="G80" s="816"/>
      <c r="H80" s="817"/>
      <c r="I80" s="807"/>
      <c r="J80" s="808"/>
    </row>
    <row r="81" spans="3:10">
      <c r="C81" s="818" t="s">
        <v>240</v>
      </c>
      <c r="D81" s="819"/>
      <c r="E81" s="818" t="s">
        <v>241</v>
      </c>
      <c r="F81" s="820"/>
      <c r="G81" s="820"/>
      <c r="H81" s="819"/>
      <c r="I81" s="818" t="s">
        <v>240</v>
      </c>
      <c r="J81" s="819"/>
    </row>
    <row r="82" spans="3:10">
      <c r="C82" s="288" t="s">
        <v>0</v>
      </c>
      <c r="D82" s="189" t="s">
        <v>175</v>
      </c>
      <c r="E82" s="288" t="s">
        <v>0</v>
      </c>
      <c r="F82" s="189" t="s">
        <v>175</v>
      </c>
      <c r="G82" s="288" t="s">
        <v>0</v>
      </c>
      <c r="H82" s="189" t="s">
        <v>175</v>
      </c>
      <c r="I82" s="288" t="s">
        <v>0</v>
      </c>
      <c r="J82" s="189" t="s">
        <v>175</v>
      </c>
    </row>
    <row r="83" spans="3:10">
      <c r="C83" s="190">
        <v>2013</v>
      </c>
      <c r="D83" s="289" t="s">
        <v>238</v>
      </c>
      <c r="E83" s="290">
        <v>2013</v>
      </c>
      <c r="F83" s="289" t="s">
        <v>239</v>
      </c>
      <c r="G83" s="290">
        <v>2015</v>
      </c>
      <c r="H83" s="289" t="s">
        <v>176</v>
      </c>
      <c r="I83" s="290">
        <v>2015</v>
      </c>
      <c r="J83" s="289" t="s">
        <v>177</v>
      </c>
    </row>
    <row r="84" spans="3:10">
      <c r="C84" s="799" t="str">
        <f>TEXT(DATE(LEFT(C83,4),1,1),"ggge年")&amp;D83</f>
        <v>平成25年9月30日</v>
      </c>
      <c r="D84" s="800"/>
      <c r="E84" s="799" t="str">
        <f>TEXT(DATE(LEFT(E83,4),1,1),"ggge年")&amp;F83</f>
        <v>平成25年10月1日</v>
      </c>
      <c r="F84" s="800"/>
      <c r="G84" s="799" t="str">
        <f>TEXT(DATE(LEFT(G83,4),1,1),"ggge年")&amp;H83</f>
        <v>平成27年3月31日</v>
      </c>
      <c r="H84" s="800"/>
      <c r="I84" s="799" t="str">
        <f>TEXT(DATE(LEFT(I83,4),1,1),"ggge年")&amp;J83</f>
        <v>平成27年4月1日</v>
      </c>
      <c r="J84" s="800"/>
    </row>
    <row r="85" spans="3:10">
      <c r="C85" s="801">
        <f>DATEVALUE(C84)</f>
        <v>41547</v>
      </c>
      <c r="D85" s="802"/>
      <c r="E85" s="801">
        <f>DATEVALUE(E84)</f>
        <v>41548</v>
      </c>
      <c r="F85" s="802"/>
      <c r="G85" s="801">
        <f>DATEVALUE(G84)</f>
        <v>42094</v>
      </c>
      <c r="H85" s="802"/>
      <c r="I85" s="801">
        <f>DATEVALUE(I84)</f>
        <v>42095</v>
      </c>
      <c r="J85" s="802"/>
    </row>
  </sheetData>
  <mergeCells count="71">
    <mergeCell ref="M35:N35"/>
    <mergeCell ref="O35:P35"/>
    <mergeCell ref="M36:N36"/>
    <mergeCell ref="O36:P36"/>
    <mergeCell ref="C36:D36"/>
    <mergeCell ref="E36:F36"/>
    <mergeCell ref="G36:H36"/>
    <mergeCell ref="I36:J36"/>
    <mergeCell ref="K36:L36"/>
    <mergeCell ref="C35:D35"/>
    <mergeCell ref="E35:F35"/>
    <mergeCell ref="G35:H35"/>
    <mergeCell ref="I35:J35"/>
    <mergeCell ref="K35:L35"/>
    <mergeCell ref="C68:D71"/>
    <mergeCell ref="E68:F71"/>
    <mergeCell ref="G68:H71"/>
    <mergeCell ref="I68:J71"/>
    <mergeCell ref="C72:D72"/>
    <mergeCell ref="E72:F72"/>
    <mergeCell ref="G72:H72"/>
    <mergeCell ref="I72:J72"/>
    <mergeCell ref="C15:D15"/>
    <mergeCell ref="E15:F15"/>
    <mergeCell ref="C45:F45"/>
    <mergeCell ref="I15:J15"/>
    <mergeCell ref="C38:F44"/>
    <mergeCell ref="G38:N38"/>
    <mergeCell ref="G39:H43"/>
    <mergeCell ref="I39:J43"/>
    <mergeCell ref="K39:L43"/>
    <mergeCell ref="M39:N43"/>
    <mergeCell ref="G15:H15"/>
    <mergeCell ref="C31:P32"/>
    <mergeCell ref="C33:F33"/>
    <mergeCell ref="G33:J33"/>
    <mergeCell ref="K33:N33"/>
    <mergeCell ref="O33:P33"/>
    <mergeCell ref="C67:J67"/>
    <mergeCell ref="C52:F52"/>
    <mergeCell ref="C53:F53"/>
    <mergeCell ref="C46:F46"/>
    <mergeCell ref="C47:F47"/>
    <mergeCell ref="C48:F48"/>
    <mergeCell ref="C49:F49"/>
    <mergeCell ref="C51:F51"/>
    <mergeCell ref="C50:F50"/>
    <mergeCell ref="C6:J7"/>
    <mergeCell ref="E8:J9"/>
    <mergeCell ref="E10:F11"/>
    <mergeCell ref="C14:D14"/>
    <mergeCell ref="E14:F14"/>
    <mergeCell ref="C8:D11"/>
    <mergeCell ref="I10:J11"/>
    <mergeCell ref="G10:H11"/>
    <mergeCell ref="I14:J14"/>
    <mergeCell ref="G14:H14"/>
    <mergeCell ref="C78:D80"/>
    <mergeCell ref="I78:J80"/>
    <mergeCell ref="E78:H80"/>
    <mergeCell ref="C81:D81"/>
    <mergeCell ref="E81:H81"/>
    <mergeCell ref="I81:J81"/>
    <mergeCell ref="C84:D84"/>
    <mergeCell ref="E84:F84"/>
    <mergeCell ref="I84:J84"/>
    <mergeCell ref="C85:D85"/>
    <mergeCell ref="E85:F85"/>
    <mergeCell ref="I85:J85"/>
    <mergeCell ref="G84:H84"/>
    <mergeCell ref="G85:H85"/>
  </mergeCells>
  <phoneticPr fontId="2"/>
  <pageMargins left="0.59055118110236227" right="0.15748031496062992" top="0.74803149606299213" bottom="0.74803149606299213" header="0.31496062992125984" footer="0.31496062992125984"/>
  <pageSetup paperSize="9" scale="85"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11</vt:i4>
      </vt:variant>
    </vt:vector>
  </HeadingPairs>
  <TitlesOfParts>
    <vt:vector size="15" baseType="lpstr">
      <vt:lpstr>報告書（事業主控）</vt:lpstr>
      <vt:lpstr>報告書（提出用）</vt:lpstr>
      <vt:lpstr>保険料計算シート</vt:lpstr>
      <vt:lpstr>設定シート</vt:lpstr>
      <vt:lpstr>保険料計算シート!Print_Area</vt:lpstr>
      <vt:lpstr>'報告書（事業主控）'!Print_Area</vt:lpstr>
      <vt:lpstr>'報告書（提出用）'!Print_Area</vt:lpstr>
      <vt:lpstr>概算年度</vt:lpstr>
      <vt:lpstr>事業の期間・最小値</vt:lpstr>
      <vt:lpstr>事業の期間・最大値</vt:lpstr>
      <vt:lpstr>事業の種類</vt:lpstr>
      <vt:lpstr>事業の種類空</vt:lpstr>
      <vt:lpstr>事業の種類控除</vt:lpstr>
      <vt:lpstr>賃金算定基準</vt:lpstr>
      <vt:lpstr>労務比率</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関根 清治(sekine-seiji)</dc:creator>
  <cp:lastModifiedBy>taito-3</cp:lastModifiedBy>
  <cp:lastPrinted>2020-03-10T02:24:03Z</cp:lastPrinted>
  <dcterms:created xsi:type="dcterms:W3CDTF">2007-02-15T04:02:24Z</dcterms:created>
  <dcterms:modified xsi:type="dcterms:W3CDTF">2020-03-23T08:04:04Z</dcterms:modified>
</cp:coreProperties>
</file>